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BU29" i="1"/>
  <c r="BT29" i="1"/>
  <c r="BS29" i="1" s="1"/>
  <c r="BR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W29" i="1"/>
  <c r="V29" i="1"/>
  <c r="U29" i="1" s="1"/>
  <c r="N29" i="1"/>
  <c r="I29" i="1"/>
  <c r="BU28" i="1"/>
  <c r="BT28" i="1"/>
  <c r="BR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U27" i="1"/>
  <c r="BT27" i="1"/>
  <c r="BR27" i="1"/>
  <c r="BS27" i="1" s="1"/>
  <c r="Q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N27" i="1"/>
  <c r="G27" i="1"/>
  <c r="Y27" i="1" s="1"/>
  <c r="BU26" i="1"/>
  <c r="BT26" i="1"/>
  <c r="BR26" i="1"/>
  <c r="BS26" i="1" s="1"/>
  <c r="BG26" i="1"/>
  <c r="BF26" i="1"/>
  <c r="BE26" i="1"/>
  <c r="BD26" i="1"/>
  <c r="BH26" i="1" s="1"/>
  <c r="BI26" i="1" s="1"/>
  <c r="BC26" i="1"/>
  <c r="AZ26" i="1"/>
  <c r="AX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L26" i="1"/>
  <c r="BU25" i="1"/>
  <c r="BT25" i="1"/>
  <c r="BS25" i="1" s="1"/>
  <c r="BR25" i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I25" i="1" s="1"/>
  <c r="W25" i="1"/>
  <c r="V25" i="1"/>
  <c r="U25" i="1" s="1"/>
  <c r="N25" i="1"/>
  <c r="BU24" i="1"/>
  <c r="BT24" i="1"/>
  <c r="BR24" i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W24" i="1"/>
  <c r="V24" i="1"/>
  <c r="U24" i="1" s="1"/>
  <c r="N24" i="1"/>
  <c r="BU23" i="1"/>
  <c r="BT23" i="1"/>
  <c r="BR23" i="1"/>
  <c r="BS23" i="1" s="1"/>
  <c r="AU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V23" i="1"/>
  <c r="N23" i="1"/>
  <c r="G23" i="1"/>
  <c r="Y23" i="1" s="1"/>
  <c r="BU22" i="1"/>
  <c r="BT22" i="1"/>
  <c r="BR22" i="1"/>
  <c r="BS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/>
  <c r="AF22" i="1" s="1"/>
  <c r="W22" i="1"/>
  <c r="V22" i="1"/>
  <c r="U22" i="1" s="1"/>
  <c r="N22" i="1"/>
  <c r="L22" i="1"/>
  <c r="I22" i="1"/>
  <c r="G22" i="1"/>
  <c r="BU21" i="1"/>
  <c r="BT21" i="1"/>
  <c r="BR21" i="1"/>
  <c r="BS21" i="1" s="1"/>
  <c r="AU21" i="1" s="1"/>
  <c r="BG21" i="1"/>
  <c r="BF21" i="1"/>
  <c r="BE21" i="1"/>
  <c r="BD21" i="1"/>
  <c r="BH21" i="1" s="1"/>
  <c r="BI21" i="1" s="1"/>
  <c r="BC21" i="1"/>
  <c r="AX21" i="1" s="1"/>
  <c r="AZ21" i="1"/>
  <c r="AS21" i="1"/>
  <c r="AW21" i="1" s="1"/>
  <c r="AM21" i="1"/>
  <c r="AL21" i="1"/>
  <c r="AG21" i="1"/>
  <c r="AE21" i="1"/>
  <c r="I21" i="1" s="1"/>
  <c r="W21" i="1"/>
  <c r="V21" i="1"/>
  <c r="U21" i="1" s="1"/>
  <c r="N21" i="1"/>
  <c r="BU20" i="1"/>
  <c r="BT20" i="1"/>
  <c r="BR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U20" i="1" s="1"/>
  <c r="N20" i="1"/>
  <c r="BU19" i="1"/>
  <c r="BT19" i="1"/>
  <c r="BR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I19" i="1" s="1"/>
  <c r="AF19" i="1"/>
  <c r="W19" i="1"/>
  <c r="V19" i="1"/>
  <c r="N19" i="1"/>
  <c r="L19" i="1"/>
  <c r="AU29" i="1" l="1"/>
  <c r="AW29" i="1" s="1"/>
  <c r="Q29" i="1"/>
  <c r="AU25" i="1"/>
  <c r="AW25" i="1" s="1"/>
  <c r="Q25" i="1"/>
  <c r="AW23" i="1"/>
  <c r="BS30" i="1"/>
  <c r="AU30" i="1" s="1"/>
  <c r="G19" i="1"/>
  <c r="Y19" i="1" s="1"/>
  <c r="G20" i="1"/>
  <c r="Y20" i="1" s="1"/>
  <c r="BS20" i="1"/>
  <c r="Q20" i="1" s="1"/>
  <c r="R20" i="1" s="1"/>
  <c r="S20" i="1" s="1"/>
  <c r="T20" i="1" s="1"/>
  <c r="X20" i="1" s="1"/>
  <c r="H22" i="1"/>
  <c r="AV22" i="1" s="1"/>
  <c r="U27" i="1"/>
  <c r="AU27" i="1"/>
  <c r="AW27" i="1" s="1"/>
  <c r="H19" i="1"/>
  <c r="AV19" i="1" s="1"/>
  <c r="BS19" i="1"/>
  <c r="Q19" i="1" s="1"/>
  <c r="R19" i="1" s="1"/>
  <c r="S19" i="1" s="1"/>
  <c r="O19" i="1" s="1"/>
  <c r="M19" i="1" s="1"/>
  <c r="P19" i="1" s="1"/>
  <c r="J19" i="1" s="1"/>
  <c r="K19" i="1" s="1"/>
  <c r="AA20" i="1"/>
  <c r="Z20" i="1"/>
  <c r="AB20" i="1"/>
  <c r="AF27" i="1"/>
  <c r="I27" i="1"/>
  <c r="L27" i="1"/>
  <c r="H27" i="1"/>
  <c r="AV27" i="1" s="1"/>
  <c r="AY27" i="1" s="1"/>
  <c r="R27" i="1"/>
  <c r="S27" i="1" s="1"/>
  <c r="L29" i="1"/>
  <c r="H29" i="1"/>
  <c r="AV29" i="1" s="1"/>
  <c r="AY29" i="1" s="1"/>
  <c r="G29" i="1"/>
  <c r="AF29" i="1"/>
  <c r="AU20" i="1"/>
  <c r="AW20" i="1" s="1"/>
  <c r="AF23" i="1"/>
  <c r="I23" i="1"/>
  <c r="L23" i="1"/>
  <c r="H23" i="1"/>
  <c r="AV23" i="1" s="1"/>
  <c r="AY23" i="1" s="1"/>
  <c r="Q23" i="1"/>
  <c r="L25" i="1"/>
  <c r="H25" i="1"/>
  <c r="AV25" i="1" s="1"/>
  <c r="AY25" i="1" s="1"/>
  <c r="G25" i="1"/>
  <c r="AF25" i="1"/>
  <c r="AU26" i="1"/>
  <c r="AW26" i="1" s="1"/>
  <c r="Q26" i="1"/>
  <c r="BS28" i="1"/>
  <c r="G30" i="1"/>
  <c r="AF30" i="1"/>
  <c r="I30" i="1"/>
  <c r="L21" i="1"/>
  <c r="H21" i="1"/>
  <c r="AV21" i="1" s="1"/>
  <c r="AY21" i="1" s="1"/>
  <c r="G21" i="1"/>
  <c r="AF21" i="1"/>
  <c r="I24" i="1"/>
  <c r="L24" i="1"/>
  <c r="H24" i="1"/>
  <c r="AV24" i="1" s="1"/>
  <c r="G24" i="1"/>
  <c r="U19" i="1"/>
  <c r="O20" i="1"/>
  <c r="M20" i="1" s="1"/>
  <c r="P20" i="1" s="1"/>
  <c r="I20" i="1"/>
  <c r="L20" i="1"/>
  <c r="H20" i="1"/>
  <c r="AV20" i="1" s="1"/>
  <c r="Q21" i="1"/>
  <c r="AU22" i="1"/>
  <c r="AW22" i="1" s="1"/>
  <c r="Q22" i="1"/>
  <c r="U23" i="1"/>
  <c r="AF24" i="1"/>
  <c r="BS24" i="1"/>
  <c r="G26" i="1"/>
  <c r="AF26" i="1"/>
  <c r="I26" i="1"/>
  <c r="Z27" i="1"/>
  <c r="I28" i="1"/>
  <c r="L28" i="1"/>
  <c r="H28" i="1"/>
  <c r="AV28" i="1" s="1"/>
  <c r="G28" i="1"/>
  <c r="Y22" i="1"/>
  <c r="AY30" i="1" l="1"/>
  <c r="AW30" i="1"/>
  <c r="Q30" i="1"/>
  <c r="R30" i="1" s="1"/>
  <c r="S30" i="1" s="1"/>
  <c r="O30" i="1" s="1"/>
  <c r="M30" i="1" s="1"/>
  <c r="P30" i="1" s="1"/>
  <c r="J30" i="1" s="1"/>
  <c r="K30" i="1" s="1"/>
  <c r="AU19" i="1"/>
  <c r="AY20" i="1"/>
  <c r="AY26" i="1"/>
  <c r="Y26" i="1"/>
  <c r="Y24" i="1"/>
  <c r="Y30" i="1"/>
  <c r="T27" i="1"/>
  <c r="X27" i="1" s="1"/>
  <c r="AA27" i="1"/>
  <c r="AB27" i="1" s="1"/>
  <c r="O27" i="1"/>
  <c r="M27" i="1" s="1"/>
  <c r="P27" i="1" s="1"/>
  <c r="J27" i="1" s="1"/>
  <c r="K27" i="1" s="1"/>
  <c r="AA19" i="1"/>
  <c r="T19" i="1"/>
  <c r="X19" i="1" s="1"/>
  <c r="Y29" i="1"/>
  <c r="R22" i="1"/>
  <c r="S22" i="1" s="1"/>
  <c r="Y28" i="1"/>
  <c r="Q24" i="1"/>
  <c r="AU24" i="1"/>
  <c r="AW24" i="1" s="1"/>
  <c r="R29" i="1"/>
  <c r="S29" i="1" s="1"/>
  <c r="Q28" i="1"/>
  <c r="AU28" i="1"/>
  <c r="AW28" i="1" s="1"/>
  <c r="Y25" i="1"/>
  <c r="R23" i="1"/>
  <c r="S23" i="1" s="1"/>
  <c r="R21" i="1"/>
  <c r="S21" i="1" s="1"/>
  <c r="O21" i="1" s="1"/>
  <c r="M21" i="1" s="1"/>
  <c r="P21" i="1" s="1"/>
  <c r="J21" i="1" s="1"/>
  <c r="K21" i="1" s="1"/>
  <c r="J20" i="1"/>
  <c r="K20" i="1" s="1"/>
  <c r="Y21" i="1"/>
  <c r="R26" i="1"/>
  <c r="S26" i="1" s="1"/>
  <c r="R25" i="1"/>
  <c r="S25" i="1" s="1"/>
  <c r="AY22" i="1"/>
  <c r="Z19" i="1"/>
  <c r="AY24" i="1" l="1"/>
  <c r="AY19" i="1"/>
  <c r="AW19" i="1"/>
  <c r="AY28" i="1"/>
  <c r="AA26" i="1"/>
  <c r="T26" i="1"/>
  <c r="X26" i="1" s="1"/>
  <c r="Z26" i="1"/>
  <c r="T23" i="1"/>
  <c r="X23" i="1" s="1"/>
  <c r="AA23" i="1"/>
  <c r="O23" i="1"/>
  <c r="M23" i="1" s="1"/>
  <c r="P23" i="1" s="1"/>
  <c r="J23" i="1" s="1"/>
  <c r="K23" i="1" s="1"/>
  <c r="Z23" i="1"/>
  <c r="AA22" i="1"/>
  <c r="T22" i="1"/>
  <c r="X22" i="1" s="1"/>
  <c r="Z22" i="1"/>
  <c r="O22" i="1"/>
  <c r="M22" i="1" s="1"/>
  <c r="P22" i="1" s="1"/>
  <c r="J22" i="1" s="1"/>
  <c r="K22" i="1" s="1"/>
  <c r="T25" i="1"/>
  <c r="X25" i="1" s="1"/>
  <c r="AA25" i="1"/>
  <c r="Z25" i="1"/>
  <c r="O25" i="1"/>
  <c r="M25" i="1" s="1"/>
  <c r="P25" i="1" s="1"/>
  <c r="J25" i="1" s="1"/>
  <c r="K25" i="1" s="1"/>
  <c r="T29" i="1"/>
  <c r="X29" i="1" s="1"/>
  <c r="AA29" i="1"/>
  <c r="Z29" i="1"/>
  <c r="O29" i="1"/>
  <c r="M29" i="1" s="1"/>
  <c r="P29" i="1" s="1"/>
  <c r="J29" i="1" s="1"/>
  <c r="K29" i="1" s="1"/>
  <c r="O26" i="1"/>
  <c r="M26" i="1" s="1"/>
  <c r="P26" i="1" s="1"/>
  <c r="J26" i="1" s="1"/>
  <c r="K26" i="1" s="1"/>
  <c r="T21" i="1"/>
  <c r="X21" i="1" s="1"/>
  <c r="AA21" i="1"/>
  <c r="Z21" i="1"/>
  <c r="R28" i="1"/>
  <c r="S28" i="1" s="1"/>
  <c r="R24" i="1"/>
  <c r="S24" i="1" s="1"/>
  <c r="AA30" i="1"/>
  <c r="AB30" i="1" s="1"/>
  <c r="T30" i="1"/>
  <c r="X30" i="1" s="1"/>
  <c r="Z30" i="1"/>
  <c r="AB19" i="1"/>
  <c r="AB29" i="1" l="1"/>
  <c r="AB25" i="1"/>
  <c r="AB23" i="1"/>
  <c r="AB26" i="1"/>
  <c r="AB22" i="1"/>
  <c r="T28" i="1"/>
  <c r="X28" i="1" s="1"/>
  <c r="AA28" i="1"/>
  <c r="Z28" i="1"/>
  <c r="O28" i="1"/>
  <c r="M28" i="1" s="1"/>
  <c r="P28" i="1" s="1"/>
  <c r="J28" i="1" s="1"/>
  <c r="K28" i="1" s="1"/>
  <c r="T24" i="1"/>
  <c r="X24" i="1" s="1"/>
  <c r="AA24" i="1"/>
  <c r="Z24" i="1"/>
  <c r="O24" i="1"/>
  <c r="M24" i="1" s="1"/>
  <c r="P24" i="1" s="1"/>
  <c r="J24" i="1" s="1"/>
  <c r="K24" i="1" s="1"/>
  <c r="AB21" i="1"/>
  <c r="AB24" i="1" l="1"/>
  <c r="AB28" i="1"/>
</calcChain>
</file>

<file path=xl/sharedStrings.xml><?xml version="1.0" encoding="utf-8"?>
<sst xmlns="http://schemas.openxmlformats.org/spreadsheetml/2006/main" count="677" uniqueCount="361">
  <si>
    <t>File opened</t>
  </si>
  <si>
    <t>2020-09-11 16:09:34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</si>
  <si>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</si>
  <si>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</si>
  <si>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</si>
  <si>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</si>
  <si>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</si>
  <si>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</si>
  <si>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</si>
  <si>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</si>
  <si>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</si>
  <si>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</si>
  <si>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</si>
  <si>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{"co2bzero": "0.931309", "flowazero": "0.31688", "co2aspanconc2": "298.9", "oxygen": "21", "tbzero": "0.0729084", "h2oaspan2b": "0.102286", "h2oazero": "1.03379", "h2oaspan2": "0", "h2obspan2": "0", "h2obspan2a": "0.099086", "h2oaspan1": "1.04034", "h2obzero": "1.00493", "h2obspan2b": "0.102276", "co2bspanconc2": "298.9", "h2oaspan2a": "0.0983196", "h2oaspanconc2": "0", "co2bspan2b": "0.185009", "co2aspan2": "-0.0272619", "ssa_ref": "40350.2", "co2azero": "0.929293", "co2bspan1": "0.960927", "co2bspan2a": "0.193642", "co2aspanconc1": "993", "chamberpressurezero": "2.6448", "co2aspan2b": "0.184993", "h2obspanconc1": "19.41", "flowmeterzero": "1.00721", "flowbzero": "0.29228", "co2bspan2": "-0.0284272", "co2bspanconc1": "993", "ssb_ref": "38583.5", "tazero": "0.0108032", "h2oaspanconc1": "19.41", "co2aspan2a": "0.192577", "co2aspan1": "0.965871", "h2obspan1": "1.0322", "h2obspanconc2":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</si>
  <si>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</si>
  <si>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</si>
  <si>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</si>
  <si>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</si>
  <si>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</si>
  <si>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</si>
  <si>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</si>
  <si>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</si>
  <si>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</si>
  <si>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16:09:34</t>
  </si>
  <si>
    <t>Stability Definition:	CO2_r (Meas): Slp&lt;0.1 Per=20	CO2_s (Meas): Slp&lt;1 Per=20	H2O_r (Meas): Slp&lt;0.5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</si>
  <si>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</si>
  <si>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</si>
  <si>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</si>
  <si>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</si>
  <si>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</si>
  <si>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</si>
  <si>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</si>
  <si>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</si>
  <si>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</si>
  <si>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</si>
  <si>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</si>
  <si>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</si>
  <si>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</si>
  <si>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</si>
  <si>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</si>
  <si>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</si>
  <si>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</si>
  <si>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</si>
  <si>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</si>
  <si>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</si>
  <si>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</si>
  <si>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</si>
  <si>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</si>
  <si>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</si>
  <si>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</si>
  <si>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</si>
  <si>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</si>
  <si>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</si>
  <si>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</si>
  <si>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</si>
  <si>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</si>
  <si>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</si>
  <si>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</si>
  <si>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</si>
  <si>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</si>
  <si>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</si>
  <si>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</si>
  <si>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</si>
  <si>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</si>
  <si>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</si>
  <si>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</si>
  <si>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</si>
  <si>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</si>
  <si>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</si>
  <si>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</si>
  <si>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</si>
  <si>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</si>
  <si>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</si>
  <si>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</si>
  <si>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</si>
  <si>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</si>
  <si>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</si>
  <si>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</si>
  <si>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</si>
  <si>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</si>
  <si>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</si>
  <si>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</si>
  <si>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</si>
  <si>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</si>
  <si>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</si>
  <si>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</si>
  <si>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</si>
  <si>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</si>
  <si>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</si>
  <si>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</si>
  <si>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</si>
  <si>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</si>
  <si>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</si>
  <si>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</si>
  <si>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</si>
  <si>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</si>
  <si>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</si>
  <si>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</si>
  <si>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</si>
  <si>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</si>
  <si>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</si>
  <si>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</si>
  <si>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</si>
  <si>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</si>
  <si>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</si>
  <si>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</si>
  <si>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</si>
  <si>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</si>
  <si>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</si>
  <si>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</si>
  <si>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</si>
  <si>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</si>
  <si>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</si>
  <si>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</si>
  <si>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</si>
  <si>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</si>
  <si>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</si>
  <si>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</si>
  <si>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</si>
  <si>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</si>
  <si>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</si>
  <si>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</si>
  <si>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</si>
  <si>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</si>
  <si>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</si>
  <si>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</si>
  <si>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</si>
  <si>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</si>
  <si>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</si>
  <si>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</si>
  <si>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</si>
  <si>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</si>
  <si>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</si>
  <si>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</si>
  <si>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</si>
  <si>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</si>
  <si>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</si>
  <si>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</si>
  <si>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</si>
  <si>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</si>
  <si>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</si>
  <si>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</si>
  <si>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</si>
  <si>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</si>
  <si>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</si>
  <si>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</si>
  <si>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</si>
  <si>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</si>
  <si>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</si>
  <si>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</si>
  <si>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</si>
  <si>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</si>
  <si>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</si>
  <si>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</si>
  <si>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</si>
  <si>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</si>
  <si>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</si>
  <si>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</si>
  <si>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</si>
  <si>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</si>
  <si>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</si>
  <si>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</si>
  <si>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</si>
  <si>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</si>
  <si>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</si>
  <si>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</si>
  <si>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</si>
  <si>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</si>
  <si>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</si>
  <si>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</si>
  <si>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</si>
  <si>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</si>
  <si>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</si>
  <si>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</si>
  <si>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</si>
  <si>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</si>
  <si>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</si>
  <si>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</si>
  <si>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</si>
  <si>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</si>
  <si>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</si>
  <si>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</si>
  <si>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</si>
  <si>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</si>
  <si>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</si>
  <si>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</si>
  <si>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</si>
  <si>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</si>
  <si>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</si>
  <si>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</si>
  <si>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</si>
  <si>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</si>
  <si>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</si>
  <si>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</si>
  <si>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</si>
  <si>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</si>
  <si>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</si>
  <si>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</si>
  <si>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</si>
  <si>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</si>
  <si>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</si>
  <si>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</si>
  <si>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</si>
  <si>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</si>
  <si>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</si>
  <si>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</si>
  <si>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</si>
  <si>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</si>
  <si>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</si>
  <si>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</si>
  <si>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</si>
  <si>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</si>
  <si>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</si>
  <si>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</si>
  <si>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</si>
  <si>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</si>
  <si>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</si>
  <si>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</si>
  <si>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</si>
  <si>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</si>
  <si>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</si>
  <si>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</si>
  <si>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</si>
  <si>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</si>
  <si>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</si>
  <si>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</si>
  <si>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</si>
  <si>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</si>
  <si>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</si>
  <si>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</si>
  <si>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</si>
  <si>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</si>
  <si>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</si>
  <si>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</si>
  <si>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</si>
  <si>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</si>
  <si>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</si>
  <si>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</si>
  <si>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</si>
  <si>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</si>
  <si>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</si>
  <si>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</si>
  <si>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</si>
  <si>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</si>
  <si>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</si>
  <si>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</si>
  <si>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</si>
  <si>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</si>
  <si>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</si>
  <si>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</si>
  <si>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</si>
  <si>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</si>
  <si>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</si>
  <si>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</si>
  <si>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</si>
  <si>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</si>
  <si>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</si>
  <si>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</si>
  <si>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</si>
  <si>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</si>
  <si>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</si>
  <si>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</si>
  <si>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</si>
  <si>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</si>
  <si>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</si>
  <si>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</si>
  <si>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</si>
  <si>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</si>
  <si>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</si>
  <si>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</si>
  <si>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</si>
  <si>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</si>
  <si>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</si>
  <si>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</si>
  <si>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</si>
  <si>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</si>
  <si>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</si>
  <si>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</si>
  <si>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</si>
  <si>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</si>
  <si>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</si>
  <si>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</si>
  <si>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</si>
  <si>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</si>
  <si>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</si>
  <si>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</si>
  <si>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</si>
  <si>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</si>
  <si>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</si>
  <si>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</si>
  <si>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</si>
  <si>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</si>
  <si>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</si>
  <si>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</si>
  <si>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</si>
  <si>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</si>
  <si>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</si>
  <si>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</si>
  <si>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MPF-1759-20200911-13_56_43</t>
  </si>
  <si>
    <t>0: Broadleaf</t>
  </si>
  <si>
    <t>20200911 16:42:32</t>
  </si>
  <si>
    <t>16:42:32</t>
  </si>
  <si>
    <t>MPF-1762-20200911-16_42_16</t>
  </si>
  <si>
    <t>DARK-1763-20200911-16_42_17</t>
  </si>
  <si>
    <t>16:42:06</t>
  </si>
  <si>
    <t>4/4</t>
  </si>
  <si>
    <t>20200911 16:43:59</t>
  </si>
  <si>
    <t>16:43:59</t>
  </si>
  <si>
    <t>MPF-1764-20200911-16_43_43</t>
  </si>
  <si>
    <t>DARK-1765-20200911-16_43_44</t>
  </si>
  <si>
    <t>16:43:28</t>
  </si>
  <si>
    <t>20200911 16:45:29</t>
  </si>
  <si>
    <t>16:45:29</t>
  </si>
  <si>
    <t>MPF-1766-20200911-16_45_13</t>
  </si>
  <si>
    <t>DARK-1767-20200911-16_45_14</t>
  </si>
  <si>
    <t>16:45:02</t>
  </si>
  <si>
    <t>20200911 16:46:56</t>
  </si>
  <si>
    <t>16:46:56</t>
  </si>
  <si>
    <t>MPF-1768-20200911-16_46_40</t>
  </si>
  <si>
    <t>DARK-1769-20200911-16_46_41</t>
  </si>
  <si>
    <t>16:46:28</t>
  </si>
  <si>
    <t>20200911 16:48:31</t>
  </si>
  <si>
    <t>16:48:31</t>
  </si>
  <si>
    <t>MPF-1770-20200911-16_48_15</t>
  </si>
  <si>
    <t>DARK-1771-20200911-16_48_17</t>
  </si>
  <si>
    <t>16:48:02</t>
  </si>
  <si>
    <t>20200911 16:50:01</t>
  </si>
  <si>
    <t>16:50:01</t>
  </si>
  <si>
    <t>MPF-1772-20200911-16_49_45</t>
  </si>
  <si>
    <t>DARK-1773-20200911-16_49_46</t>
  </si>
  <si>
    <t>16:49:31</t>
  </si>
  <si>
    <t>20200911 16:51:28</t>
  </si>
  <si>
    <t>16:51:28</t>
  </si>
  <si>
    <t>MPF-1774-20200911-16_51_12</t>
  </si>
  <si>
    <t>DARK-1775-20200911-16_51_13</t>
  </si>
  <si>
    <t>16:51:02</t>
  </si>
  <si>
    <t>20200911 16:52:52</t>
  </si>
  <si>
    <t>16:52:52</t>
  </si>
  <si>
    <t>MPF-1776-20200911-16_52_36</t>
  </si>
  <si>
    <t>DARK-1777-20200911-16_52_37</t>
  </si>
  <si>
    <t>16:52:24</t>
  </si>
  <si>
    <t>20200911 16:54:18</t>
  </si>
  <si>
    <t>16:54:18</t>
  </si>
  <si>
    <t>MPF-1778-20200911-16_54_02</t>
  </si>
  <si>
    <t>DARK-1779-20200911-16_54_03</t>
  </si>
  <si>
    <t>16:53:52</t>
  </si>
  <si>
    <t>20200911 16:55:37</t>
  </si>
  <si>
    <t>16:55:37</t>
  </si>
  <si>
    <t>MPF-1780-20200911-16_55_21</t>
  </si>
  <si>
    <t>DARK-1781-20200911-16_55_23</t>
  </si>
  <si>
    <t>16:55:11</t>
  </si>
  <si>
    <t>20200911 16:57:16</t>
  </si>
  <si>
    <t>16:57:16</t>
  </si>
  <si>
    <t>MPF-1782-20200911-16_57_00</t>
  </si>
  <si>
    <t>-</t>
  </si>
  <si>
    <t>16:56:36</t>
  </si>
  <si>
    <t>20200911 17:24:33</t>
  </si>
  <si>
    <t>17:24:33</t>
  </si>
  <si>
    <t>MPF-1783-20200911-17_24_17</t>
  </si>
  <si>
    <t>17:24:51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</si>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</sst>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1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360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1599860552.5</v>
      </c>
      <c r="C19">
        <v>1832.9000000953699</v>
      </c>
      <c r="D19" t="s">
        <v>300</v>
      </c>
      <c r="E19" t="s">
        <v>301</v>
      </c>
      <c r="F19">
        <v>1599860552.5</v>
      </c>
      <c r="G19">
        <f t="shared" ref="G19:G30" si="0">CF19*AE19*(CB19-CC19)/(100*BV19*(1000-AE19*CB19))</f>
        <v>3.717436369056977E-3</v>
      </c>
      <c r="H19">
        <f t="shared" ref="H19:H30" si="1">CF19*AE19*(CA19-BZ19*(1000-AE19*CC19)/(1000-AE19*CB19))/(100*BV19)</f>
        <v>20.875666298303816</v>
      </c>
      <c r="I19">
        <f t="shared" ref="I19:I30" si="2">BZ19 - IF(AE19&gt;1, H19*BV19*100/(AG19*CN19), 0)</f>
        <v>373.298</v>
      </c>
      <c r="J19">
        <f t="shared" ref="J19:J30" si="3">((P19-G19/2)*I19-H19)/(P19+G19/2)</f>
        <v>236.41597632428807</v>
      </c>
      <c r="K19">
        <f t="shared" ref="K19:K30" si="4">J19*(CG19+CH19)/1000</f>
        <v>23.98934390154</v>
      </c>
      <c r="L19">
        <f t="shared" ref="L19:L30" si="5">(BZ19 - IF(AE19&gt;1, H19*BV19*100/(AG19*CN19), 0))*(CG19+CH19)/1000</f>
        <v>37.878887201232999</v>
      </c>
      <c r="M19">
        <f t="shared" ref="M19:M30" si="6">2/((1/O19-1/N19)+SIGN(O19)*SQRT((1/O19-1/N19)*(1/O19-1/N19) + 4*BW19/((BW19+1)*(BW19+1))*(2*1/O19*1/N19-1/N19*1/N19)))</f>
        <v>0.26833591102016607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2.9550377566675574</v>
      </c>
      <c r="O19">
        <f t="shared" ref="O19:O30" si="8">G19*(1000-(1000*0.61365*EXP(17.502*S19/(240.97+S19))/(CG19+CH19)+CB19)/2)/(1000*0.61365*EXP(17.502*S19/(240.97+S19))/(CG19+CH19)-CB19)</f>
        <v>0.25549663825161745</v>
      </c>
      <c r="P19">
        <f t="shared" ref="P19:P30" si="9">1/((BW19+1)/(M19/1.6)+1/(N19/1.37)) + BW19/((BW19+1)/(M19/1.6) + BW19/(N19/1.37))</f>
        <v>0.16078775110456053</v>
      </c>
      <c r="Q19">
        <f t="shared" ref="Q19:Q30" si="10">(BS19*BU19)</f>
        <v>209.75109402667988</v>
      </c>
      <c r="R19">
        <f t="shared" ref="R19:R30" si="11">(CI19+(Q19+2*0.95*0.0000000567*(((CI19+$B$9)+273)^4-(CI19+273)^4)-44100*G19)/(1.84*29.3*N19+8*0.95*0.0000000567*(CI19+273)^3))</f>
        <v>25.813055030078694</v>
      </c>
      <c r="S19">
        <f t="shared" ref="S19:S30" si="12">($C$9*CJ19+$D$9*CK19+$E$9*R19)</f>
        <v>25.0426</v>
      </c>
      <c r="T19">
        <f t="shared" ref="T19:T30" si="13">0.61365*EXP(17.502*S19/(240.97+S19))</f>
        <v>3.1877622174708291</v>
      </c>
      <c r="U19">
        <f t="shared" ref="U19:U30" si="14">(V19/W19*100)</f>
        <v>53.198788364651719</v>
      </c>
      <c r="V19">
        <f t="shared" ref="V19:V30" si="15">CB19*(CG19+CH19)/1000</f>
        <v>1.74727830891575</v>
      </c>
      <c r="W19">
        <f t="shared" ref="W19:W30" si="16">0.61365*EXP(17.502*CI19/(240.97+CI19))</f>
        <v>3.2844325268068331</v>
      </c>
      <c r="X19">
        <f t="shared" ref="X19:X30" si="17">(T19-CB19*(CG19+CH19)/1000)</f>
        <v>1.4404839085550791</v>
      </c>
      <c r="Y19">
        <f t="shared" ref="Y19:Y30" si="18">(-G19*44100)</f>
        <v>-163.93894387541269</v>
      </c>
      <c r="Z19">
        <f t="shared" ref="Z19:Z30" si="19">2*29.3*N19*0.92*(CI19-S19)</f>
        <v>80.006484158912855</v>
      </c>
      <c r="AA19">
        <f t="shared" ref="AA19:AA30" si="20">2*0.95*0.0000000567*(((CI19+$B$9)+273)^4-(S19+273)^4)</f>
        <v>5.7438873069270944</v>
      </c>
      <c r="AB19">
        <f t="shared" ref="AB19:AB30" si="21">Q19+AA19+Y19+Z19</f>
        <v>131.56252161710714</v>
      </c>
      <c r="AC19">
        <v>16</v>
      </c>
      <c r="AD19">
        <v>3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53908.847368162256</v>
      </c>
      <c r="AH19" t="s">
        <v>298</v>
      </c>
      <c r="AI19">
        <v>10335.9</v>
      </c>
      <c r="AJ19">
        <v>829.47615384615403</v>
      </c>
      <c r="AK19">
        <v>3927.21</v>
      </c>
      <c r="AL19">
        <f t="shared" ref="AL19:AL30" si="25">AK19-AJ19</f>
        <v>3097.7338461538461</v>
      </c>
      <c r="AM19">
        <f t="shared" ref="AM19:AM30" si="26">AL19/AK19</f>
        <v>0.78878742062529028</v>
      </c>
      <c r="AN19">
        <v>-1.25795980979639</v>
      </c>
      <c r="AO19" t="s">
        <v>302</v>
      </c>
      <c r="AP19">
        <v>10313.1</v>
      </c>
      <c r="AQ19">
        <v>887.16146153846205</v>
      </c>
      <c r="AR19">
        <v>1272.6500000000001</v>
      </c>
      <c r="AS19">
        <f t="shared" ref="AS19:AS30" si="27">1-AQ19/AR19</f>
        <v>0.3029022421416242</v>
      </c>
      <c r="AT19">
        <v>0.5</v>
      </c>
      <c r="AU19">
        <f t="shared" ref="AU19:AU30" si="28">BS19</f>
        <v>1093.2963082229232</v>
      </c>
      <c r="AV19">
        <f t="shared" ref="AV19:AV30" si="29">H19</f>
        <v>20.875666298303816</v>
      </c>
      <c r="AW19">
        <f t="shared" ref="AW19:AW30" si="30">AS19*AT19*AU19</f>
        <v>165.58095154294185</v>
      </c>
      <c r="AX19">
        <f t="shared" ref="AX19:AX30" si="31">BC19/AR19</f>
        <v>0.4917377126468393</v>
      </c>
      <c r="AY19">
        <f t="shared" ref="AY19:AY30" si="32">(AV19-AN19)/AU19</f>
        <v>2.0244855801330629E-2</v>
      </c>
      <c r="AZ19">
        <f t="shared" ref="AZ19:AZ30" si="33">(AK19-AR19)/AR19</f>
        <v>2.0858523553215731</v>
      </c>
      <c r="BA19" t="s">
        <v>303</v>
      </c>
      <c r="BB19">
        <v>646.84</v>
      </c>
      <c r="BC19">
        <f t="shared" ref="BC19:BC30" si="34">AR19-BB19</f>
        <v>625.81000000000006</v>
      </c>
      <c r="BD19">
        <f t="shared" ref="BD19:BD30" si="35">(AR19-AQ19)/(AR19-BB19)</f>
        <v>0.61598334712059255</v>
      </c>
      <c r="BE19">
        <f t="shared" ref="BE19:BE30" si="36">(AK19-AR19)/(AK19-BB19)</f>
        <v>0.80922578855433991</v>
      </c>
      <c r="BF19">
        <f t="shared" ref="BF19:BF30" si="37">(AR19-AQ19)/(AR19-AJ19)</f>
        <v>0.8698359386661938</v>
      </c>
      <c r="BG19">
        <f t="shared" ref="BG19:BG30" si="38">(AK19-AR19)/(AK19-AJ19)</f>
        <v>0.85693611260241354</v>
      </c>
      <c r="BH19">
        <f t="shared" ref="BH19:BH30" si="39">(BD19*BB19/AQ19)</f>
        <v>0.44912080328706888</v>
      </c>
      <c r="BI19">
        <f t="shared" ref="BI19:BI30" si="40">(1-BH19)</f>
        <v>0.55087919671293117</v>
      </c>
      <c r="BJ19">
        <v>1762</v>
      </c>
      <c r="BK19">
        <v>300</v>
      </c>
      <c r="BL19">
        <v>300</v>
      </c>
      <c r="BM19">
        <v>300</v>
      </c>
      <c r="BN19">
        <v>10313.1</v>
      </c>
      <c r="BO19">
        <v>1210.96</v>
      </c>
      <c r="BP19">
        <v>-7.44899E-3</v>
      </c>
      <c r="BQ19">
        <v>2.81</v>
      </c>
      <c r="BR19">
        <f t="shared" ref="BR19:BR30" si="41">$B$13*CO19+$C$13*CP19+$F$13*CQ19*(1-CT19)</f>
        <v>1300.1099999999999</v>
      </c>
      <c r="BS19">
        <f t="shared" ref="BS19:BS30" si="42">BR19*BT19</f>
        <v>1093.2963082229232</v>
      </c>
      <c r="BT19">
        <f t="shared" ref="BT19:BT30" si="43">($B$13*$D$11+$C$13*$D$11+$F$13*((DD19+CV19)/MAX(DD19+CV19+DE19, 0.1)*$I$11+DE19/MAX(DD19+CV19+DE19, 0.1)*$J$11))/($B$13+$C$13+$F$13)</f>
        <v>0.84092600489414226</v>
      </c>
      <c r="BU19">
        <f t="shared" ref="BU19:BU30" si="44">($B$13*$K$11+$C$13*$K$11+$F$13*((DD19+CV19)/MAX(DD19+CV19+DE19, 0.1)*$P$11+DE19/MAX(DD19+CV19+DE19, 0.1)*$Q$11))/($B$13+$C$13+$F$13)</f>
        <v>0.19185200978828479</v>
      </c>
      <c r="BV19">
        <v>6</v>
      </c>
      <c r="BW19">
        <v>0.5</v>
      </c>
      <c r="BX19" t="s">
        <v>299</v>
      </c>
      <c r="BY19">
        <v>1599860552.5</v>
      </c>
      <c r="BZ19">
        <v>373.298</v>
      </c>
      <c r="CA19">
        <v>400.01400000000001</v>
      </c>
      <c r="CB19">
        <v>17.2195</v>
      </c>
      <c r="CC19">
        <v>12.8354</v>
      </c>
      <c r="CD19">
        <v>376.45</v>
      </c>
      <c r="CE19">
        <v>17.398199999999999</v>
      </c>
      <c r="CF19">
        <v>500.00099999999998</v>
      </c>
      <c r="CG19">
        <v>101.371</v>
      </c>
      <c r="CH19">
        <v>9.9908499999999997E-2</v>
      </c>
      <c r="CI19">
        <v>25.544799999999999</v>
      </c>
      <c r="CJ19">
        <v>25.0426</v>
      </c>
      <c r="CK19">
        <v>999.9</v>
      </c>
      <c r="CL19">
        <v>0</v>
      </c>
      <c r="CM19">
        <v>0</v>
      </c>
      <c r="CN19">
        <v>10008.799999999999</v>
      </c>
      <c r="CO19">
        <v>0</v>
      </c>
      <c r="CP19">
        <v>1.5289399999999999E-3</v>
      </c>
      <c r="CQ19">
        <v>1300.1099999999999</v>
      </c>
      <c r="CR19">
        <v>0.96901099999999996</v>
      </c>
      <c r="CS19">
        <v>3.0988600000000002E-2</v>
      </c>
      <c r="CT19">
        <v>0</v>
      </c>
      <c r="CU19">
        <v>886.89800000000002</v>
      </c>
      <c r="CV19">
        <v>5.0011200000000002</v>
      </c>
      <c r="CW19">
        <v>11647.3</v>
      </c>
      <c r="CX19">
        <v>12849.7</v>
      </c>
      <c r="CY19">
        <v>42.186999999999998</v>
      </c>
      <c r="CZ19">
        <v>44.811999999999998</v>
      </c>
      <c r="DA19">
        <v>43.561999999999998</v>
      </c>
      <c r="DB19">
        <v>44.125</v>
      </c>
      <c r="DC19">
        <v>43.625</v>
      </c>
      <c r="DD19">
        <v>1254.97</v>
      </c>
      <c r="DE19">
        <v>40.130000000000003</v>
      </c>
      <c r="DF19">
        <v>0</v>
      </c>
      <c r="DG19">
        <v>1832.5</v>
      </c>
      <c r="DH19">
        <v>0</v>
      </c>
      <c r="DI19">
        <v>887.16146153846205</v>
      </c>
      <c r="DJ19">
        <v>-0.65866665386460499</v>
      </c>
      <c r="DK19">
        <v>-1.7538461691753999</v>
      </c>
      <c r="DL19">
        <v>11645.5653846154</v>
      </c>
      <c r="DM19">
        <v>15</v>
      </c>
      <c r="DN19">
        <v>1599860526</v>
      </c>
      <c r="DO19" t="s">
        <v>304</v>
      </c>
      <c r="DP19">
        <v>1599860520.5</v>
      </c>
      <c r="DQ19">
        <v>1599860526</v>
      </c>
      <c r="DR19">
        <v>57</v>
      </c>
      <c r="DS19">
        <v>1.4E-2</v>
      </c>
      <c r="DT19">
        <v>-1.2E-2</v>
      </c>
      <c r="DU19">
        <v>-3.153</v>
      </c>
      <c r="DV19">
        <v>-0.17899999999999999</v>
      </c>
      <c r="DW19">
        <v>400</v>
      </c>
      <c r="DX19">
        <v>13</v>
      </c>
      <c r="DY19">
        <v>0.08</v>
      </c>
      <c r="DZ19">
        <v>0.02</v>
      </c>
      <c r="EA19">
        <v>399.994325</v>
      </c>
      <c r="EB19">
        <v>-7.8911819904965205E-3</v>
      </c>
      <c r="EC19">
        <v>4.8825396823785699E-2</v>
      </c>
      <c r="ED19">
        <v>1</v>
      </c>
      <c r="EE19">
        <v>373.313625</v>
      </c>
      <c r="EF19">
        <v>-0.302487804878947</v>
      </c>
      <c r="EG19">
        <v>3.7591014551350603E-2</v>
      </c>
      <c r="EH19">
        <v>1</v>
      </c>
      <c r="EI19">
        <v>12.83689</v>
      </c>
      <c r="EJ19">
        <v>-4.3024390244166804E-3</v>
      </c>
      <c r="EK19">
        <v>8.5580371581340999E-4</v>
      </c>
      <c r="EL19">
        <v>1</v>
      </c>
      <c r="EM19">
        <v>17.2168125</v>
      </c>
      <c r="EN19">
        <v>4.1024015009325399E-2</v>
      </c>
      <c r="EO19">
        <v>5.2487230589925698E-3</v>
      </c>
      <c r="EP19">
        <v>1</v>
      </c>
      <c r="EQ19">
        <v>4</v>
      </c>
      <c r="ER19">
        <v>4</v>
      </c>
      <c r="ES19" t="s">
        <v>305</v>
      </c>
      <c r="ET19">
        <v>100</v>
      </c>
      <c r="EU19">
        <v>100</v>
      </c>
      <c r="EV19">
        <v>-3.1520000000000001</v>
      </c>
      <c r="EW19">
        <v>-0.1787</v>
      </c>
      <c r="EX19">
        <v>-3.1526190476190501</v>
      </c>
      <c r="EY19">
        <v>0</v>
      </c>
      <c r="EZ19">
        <v>0</v>
      </c>
      <c r="FA19">
        <v>0</v>
      </c>
      <c r="FB19">
        <v>-0.178680000000004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0.5</v>
      </c>
      <c r="FK19">
        <v>0.4</v>
      </c>
      <c r="FL19">
        <v>2</v>
      </c>
      <c r="FM19">
        <v>481.83</v>
      </c>
      <c r="FN19">
        <v>491.08499999999998</v>
      </c>
      <c r="FO19">
        <v>21.6493</v>
      </c>
      <c r="FP19">
        <v>29.7103</v>
      </c>
      <c r="FQ19">
        <v>30.0002</v>
      </c>
      <c r="FR19">
        <v>29.7621</v>
      </c>
      <c r="FS19">
        <v>29.760200000000001</v>
      </c>
      <c r="FT19">
        <v>20.5093</v>
      </c>
      <c r="FU19">
        <v>-30</v>
      </c>
      <c r="FV19">
        <v>-30</v>
      </c>
      <c r="FW19">
        <v>21.65</v>
      </c>
      <c r="FX19">
        <v>400</v>
      </c>
      <c r="FY19">
        <v>7.0820600000000002</v>
      </c>
      <c r="FZ19">
        <v>101.297</v>
      </c>
      <c r="GA19">
        <v>101.42100000000001</v>
      </c>
    </row>
    <row r="20" spans="1:183" x14ac:dyDescent="0.35">
      <c r="A20">
        <v>3</v>
      </c>
      <c r="B20">
        <v>1599860639.5</v>
      </c>
      <c r="C20">
        <v>1919.9000000953699</v>
      </c>
      <c r="D20" t="s">
        <v>306</v>
      </c>
      <c r="E20" t="s">
        <v>307</v>
      </c>
      <c r="F20">
        <v>1599860639.5</v>
      </c>
      <c r="G20">
        <f t="shared" si="0"/>
        <v>3.6383579837107093E-3</v>
      </c>
      <c r="H20">
        <f t="shared" si="1"/>
        <v>20.510365347463779</v>
      </c>
      <c r="I20">
        <f t="shared" si="2"/>
        <v>373.72800000000001</v>
      </c>
      <c r="J20">
        <f t="shared" si="3"/>
        <v>237.85487583818622</v>
      </c>
      <c r="K20">
        <f t="shared" si="4"/>
        <v>24.134363292291702</v>
      </c>
      <c r="L20">
        <f t="shared" si="5"/>
        <v>37.920968795433602</v>
      </c>
      <c r="M20">
        <f t="shared" si="6"/>
        <v>0.26547499069103964</v>
      </c>
      <c r="N20">
        <f t="shared" si="7"/>
        <v>2.9538588155925263</v>
      </c>
      <c r="O20">
        <f t="shared" si="8"/>
        <v>0.25289638036993539</v>
      </c>
      <c r="P20">
        <f t="shared" si="9"/>
        <v>0.15914069982828927</v>
      </c>
      <c r="Q20">
        <f t="shared" si="10"/>
        <v>177.77879047888632</v>
      </c>
      <c r="R20">
        <f t="shared" si="11"/>
        <v>25.604000862445901</v>
      </c>
      <c r="S20">
        <f t="shared" si="12"/>
        <v>24.9053</v>
      </c>
      <c r="T20">
        <f t="shared" si="13"/>
        <v>3.1617695844887717</v>
      </c>
      <c r="U20">
        <f t="shared" si="14"/>
        <v>53.025965534028984</v>
      </c>
      <c r="V20">
        <f t="shared" si="15"/>
        <v>1.73723266905444</v>
      </c>
      <c r="W20">
        <f t="shared" si="16"/>
        <v>3.2761924305547718</v>
      </c>
      <c r="X20">
        <f t="shared" si="17"/>
        <v>1.4245369154343317</v>
      </c>
      <c r="Y20">
        <f t="shared" si="18"/>
        <v>-160.45158708164229</v>
      </c>
      <c r="Z20">
        <f t="shared" si="19"/>
        <v>95.103166257629283</v>
      </c>
      <c r="AA20">
        <f t="shared" si="20"/>
        <v>6.8242800789399158</v>
      </c>
      <c r="AB20">
        <f t="shared" si="21"/>
        <v>119.25464973381324</v>
      </c>
      <c r="AC20">
        <v>16</v>
      </c>
      <c r="AD20">
        <v>3</v>
      </c>
      <c r="AE20">
        <f t="shared" si="22"/>
        <v>1</v>
      </c>
      <c r="AF20">
        <f t="shared" si="23"/>
        <v>0</v>
      </c>
      <c r="AG20">
        <f t="shared" si="24"/>
        <v>53881.814232965939</v>
      </c>
      <c r="AH20" t="s">
        <v>298</v>
      </c>
      <c r="AI20">
        <v>10335.9</v>
      </c>
      <c r="AJ20">
        <v>829.47615384615403</v>
      </c>
      <c r="AK20">
        <v>3927.21</v>
      </c>
      <c r="AL20">
        <f t="shared" si="25"/>
        <v>3097.7338461538461</v>
      </c>
      <c r="AM20">
        <f t="shared" si="26"/>
        <v>0.78878742062529028</v>
      </c>
      <c r="AN20">
        <v>-1.25795980979639</v>
      </c>
      <c r="AO20" t="s">
        <v>308</v>
      </c>
      <c r="AP20">
        <v>10315.1</v>
      </c>
      <c r="AQ20">
        <v>904.84595999999999</v>
      </c>
      <c r="AR20">
        <v>1400.03</v>
      </c>
      <c r="AS20">
        <f t="shared" si="27"/>
        <v>0.35369530652914583</v>
      </c>
      <c r="AT20">
        <v>0.5</v>
      </c>
      <c r="AU20">
        <f t="shared" si="28"/>
        <v>925.20779879593215</v>
      </c>
      <c r="AV20">
        <f t="shared" si="29"/>
        <v>20.510365347463779</v>
      </c>
      <c r="AW20">
        <f t="shared" si="30"/>
        <v>163.62082799914174</v>
      </c>
      <c r="AX20">
        <f t="shared" si="31"/>
        <v>0.5303029220802411</v>
      </c>
      <c r="AY20">
        <f t="shared" si="32"/>
        <v>2.3528038982798809E-2</v>
      </c>
      <c r="AZ20">
        <f t="shared" si="33"/>
        <v>1.8050898909309088</v>
      </c>
      <c r="BA20" t="s">
        <v>309</v>
      </c>
      <c r="BB20">
        <v>657.59</v>
      </c>
      <c r="BC20">
        <f t="shared" si="34"/>
        <v>742.43999999999994</v>
      </c>
      <c r="BD20">
        <f t="shared" si="35"/>
        <v>0.66696842842519266</v>
      </c>
      <c r="BE20">
        <f t="shared" si="36"/>
        <v>0.772927740838385</v>
      </c>
      <c r="BF20">
        <f t="shared" si="37"/>
        <v>0.86790062557299275</v>
      </c>
      <c r="BG20">
        <f t="shared" si="38"/>
        <v>0.81581573030806154</v>
      </c>
      <c r="BH20">
        <f t="shared" si="39"/>
        <v>0.48471429197531307</v>
      </c>
      <c r="BI20">
        <f t="shared" si="40"/>
        <v>0.51528570802468687</v>
      </c>
      <c r="BJ20">
        <v>1764</v>
      </c>
      <c r="BK20">
        <v>300</v>
      </c>
      <c r="BL20">
        <v>300</v>
      </c>
      <c r="BM20">
        <v>300</v>
      </c>
      <c r="BN20">
        <v>10315.1</v>
      </c>
      <c r="BO20">
        <v>1327.29</v>
      </c>
      <c r="BP20">
        <v>-7.6196700000000003E-3</v>
      </c>
      <c r="BQ20">
        <v>5.07</v>
      </c>
      <c r="BR20">
        <f t="shared" si="41"/>
        <v>1100.03</v>
      </c>
      <c r="BS20">
        <f t="shared" si="42"/>
        <v>925.20779879593215</v>
      </c>
      <c r="BT20">
        <f t="shared" si="43"/>
        <v>0.84107506049465208</v>
      </c>
      <c r="BU20">
        <f t="shared" si="44"/>
        <v>0.19215012098930437</v>
      </c>
      <c r="BV20">
        <v>6</v>
      </c>
      <c r="BW20">
        <v>0.5</v>
      </c>
      <c r="BX20" t="s">
        <v>299</v>
      </c>
      <c r="BY20">
        <v>1599860639.5</v>
      </c>
      <c r="BZ20">
        <v>373.72800000000001</v>
      </c>
      <c r="CA20">
        <v>399.96800000000002</v>
      </c>
      <c r="CB20">
        <v>17.121200000000002</v>
      </c>
      <c r="CC20">
        <v>12.8306</v>
      </c>
      <c r="CD20">
        <v>376.82900000000001</v>
      </c>
      <c r="CE20">
        <v>17.300999999999998</v>
      </c>
      <c r="CF20">
        <v>500.07900000000001</v>
      </c>
      <c r="CG20">
        <v>101.367</v>
      </c>
      <c r="CH20">
        <v>9.9758700000000006E-2</v>
      </c>
      <c r="CI20">
        <v>25.502500000000001</v>
      </c>
      <c r="CJ20">
        <v>24.9053</v>
      </c>
      <c r="CK20">
        <v>999.9</v>
      </c>
      <c r="CL20">
        <v>0</v>
      </c>
      <c r="CM20">
        <v>0</v>
      </c>
      <c r="CN20">
        <v>10002.5</v>
      </c>
      <c r="CO20">
        <v>0</v>
      </c>
      <c r="CP20">
        <v>1.5289399999999999E-3</v>
      </c>
      <c r="CQ20">
        <v>1100.03</v>
      </c>
      <c r="CR20">
        <v>0.964001</v>
      </c>
      <c r="CS20">
        <v>3.5998599999999999E-2</v>
      </c>
      <c r="CT20">
        <v>0</v>
      </c>
      <c r="CU20">
        <v>905.99699999999996</v>
      </c>
      <c r="CV20">
        <v>5.0011200000000002</v>
      </c>
      <c r="CW20">
        <v>10056.4</v>
      </c>
      <c r="CX20">
        <v>10854.6</v>
      </c>
      <c r="CY20">
        <v>42.186999999999998</v>
      </c>
      <c r="CZ20">
        <v>44.875</v>
      </c>
      <c r="DA20">
        <v>43.625</v>
      </c>
      <c r="DB20">
        <v>44.186999999999998</v>
      </c>
      <c r="DC20">
        <v>43.625</v>
      </c>
      <c r="DD20">
        <v>1055.6099999999999</v>
      </c>
      <c r="DE20">
        <v>39.42</v>
      </c>
      <c r="DF20">
        <v>0</v>
      </c>
      <c r="DG20">
        <v>86.400000095367403</v>
      </c>
      <c r="DH20">
        <v>0</v>
      </c>
      <c r="DI20">
        <v>904.84595999999999</v>
      </c>
      <c r="DJ20">
        <v>11.178153818633801</v>
      </c>
      <c r="DK20">
        <v>113.423076767154</v>
      </c>
      <c r="DL20">
        <v>10043.368</v>
      </c>
      <c r="DM20">
        <v>15</v>
      </c>
      <c r="DN20">
        <v>1599860608.5</v>
      </c>
      <c r="DO20" t="s">
        <v>310</v>
      </c>
      <c r="DP20">
        <v>1599860601</v>
      </c>
      <c r="DQ20">
        <v>1599860608.5</v>
      </c>
      <c r="DR20">
        <v>58</v>
      </c>
      <c r="DS20">
        <v>5.0999999999999997E-2</v>
      </c>
      <c r="DT20">
        <v>-1E-3</v>
      </c>
      <c r="DU20">
        <v>-3.101</v>
      </c>
      <c r="DV20">
        <v>-0.18</v>
      </c>
      <c r="DW20">
        <v>400</v>
      </c>
      <c r="DX20">
        <v>13</v>
      </c>
      <c r="DY20">
        <v>0.05</v>
      </c>
      <c r="DZ20">
        <v>0.03</v>
      </c>
      <c r="EA20">
        <v>399.99572499999999</v>
      </c>
      <c r="EB20">
        <v>7.3204502813684194E-2</v>
      </c>
      <c r="EC20">
        <v>5.43507072171052E-2</v>
      </c>
      <c r="ED20">
        <v>1</v>
      </c>
      <c r="EE20">
        <v>373.73970000000003</v>
      </c>
      <c r="EF20">
        <v>3.29155722314734E-2</v>
      </c>
      <c r="EG20">
        <v>1.08862298340627E-2</v>
      </c>
      <c r="EH20">
        <v>1</v>
      </c>
      <c r="EI20">
        <v>12.83103</v>
      </c>
      <c r="EJ20">
        <v>-1.75834896815911E-3</v>
      </c>
      <c r="EK20">
        <v>7.3389372527630202E-4</v>
      </c>
      <c r="EL20">
        <v>1</v>
      </c>
      <c r="EM20">
        <v>17.124210000000001</v>
      </c>
      <c r="EN20">
        <v>-2.6003752345253001E-2</v>
      </c>
      <c r="EO20">
        <v>2.58222772039979E-3</v>
      </c>
      <c r="EP20">
        <v>1</v>
      </c>
      <c r="EQ20">
        <v>4</v>
      </c>
      <c r="ER20">
        <v>4</v>
      </c>
      <c r="ES20" t="s">
        <v>305</v>
      </c>
      <c r="ET20">
        <v>100</v>
      </c>
      <c r="EU20">
        <v>100</v>
      </c>
      <c r="EV20">
        <v>-3.101</v>
      </c>
      <c r="EW20">
        <v>-0.17979999999999999</v>
      </c>
      <c r="EX20">
        <v>-3.1012000000000599</v>
      </c>
      <c r="EY20">
        <v>0</v>
      </c>
      <c r="EZ20">
        <v>0</v>
      </c>
      <c r="FA20">
        <v>0</v>
      </c>
      <c r="FB20">
        <v>-0.17973333333333499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0.6</v>
      </c>
      <c r="FK20">
        <v>0.5</v>
      </c>
      <c r="FL20">
        <v>2</v>
      </c>
      <c r="FM20">
        <v>481.90600000000001</v>
      </c>
      <c r="FN20">
        <v>490.88799999999998</v>
      </c>
      <c r="FO20">
        <v>21.65</v>
      </c>
      <c r="FP20">
        <v>29.718</v>
      </c>
      <c r="FQ20">
        <v>30</v>
      </c>
      <c r="FR20">
        <v>29.7698</v>
      </c>
      <c r="FS20">
        <v>29.7653</v>
      </c>
      <c r="FT20">
        <v>20.5076</v>
      </c>
      <c r="FU20">
        <v>-30</v>
      </c>
      <c r="FV20">
        <v>-30</v>
      </c>
      <c r="FW20">
        <v>21.65</v>
      </c>
      <c r="FX20">
        <v>400</v>
      </c>
      <c r="FY20">
        <v>7.0820600000000002</v>
      </c>
      <c r="FZ20">
        <v>101.295</v>
      </c>
      <c r="GA20">
        <v>101.419</v>
      </c>
    </row>
    <row r="21" spans="1:183" x14ac:dyDescent="0.35">
      <c r="A21">
        <v>4</v>
      </c>
      <c r="B21">
        <v>1599860729.5</v>
      </c>
      <c r="C21">
        <v>2009.9000000953699</v>
      </c>
      <c r="D21" t="s">
        <v>311</v>
      </c>
      <c r="E21" t="s">
        <v>312</v>
      </c>
      <c r="F21">
        <v>1599860729.5</v>
      </c>
      <c r="G21">
        <f t="shared" si="0"/>
        <v>3.5376704879389958E-3</v>
      </c>
      <c r="H21">
        <f t="shared" si="1"/>
        <v>20.095833480284174</v>
      </c>
      <c r="I21">
        <f t="shared" si="2"/>
        <v>374.32100000000003</v>
      </c>
      <c r="J21">
        <f t="shared" si="3"/>
        <v>238.9148646416775</v>
      </c>
      <c r="K21">
        <f t="shared" si="4"/>
        <v>24.240570229022726</v>
      </c>
      <c r="L21">
        <f t="shared" si="5"/>
        <v>37.979028648162007</v>
      </c>
      <c r="M21">
        <f t="shared" si="6"/>
        <v>0.26075679904802435</v>
      </c>
      <c r="N21">
        <f t="shared" si="7"/>
        <v>2.9523239355466897</v>
      </c>
      <c r="O21">
        <f t="shared" si="8"/>
        <v>0.24860433584340225</v>
      </c>
      <c r="P21">
        <f t="shared" si="9"/>
        <v>0.15642235585912584</v>
      </c>
      <c r="Q21">
        <f t="shared" si="10"/>
        <v>145.86851492512193</v>
      </c>
      <c r="R21">
        <f t="shared" si="11"/>
        <v>25.377453412310192</v>
      </c>
      <c r="S21">
        <f t="shared" si="12"/>
        <v>24.759399999999999</v>
      </c>
      <c r="T21">
        <f t="shared" si="13"/>
        <v>3.1343520299230825</v>
      </c>
      <c r="U21">
        <f t="shared" si="14"/>
        <v>52.861958838069398</v>
      </c>
      <c r="V21">
        <f t="shared" si="15"/>
        <v>1.7251231651416001</v>
      </c>
      <c r="W21">
        <f t="shared" si="16"/>
        <v>3.2634491855024197</v>
      </c>
      <c r="X21">
        <f t="shared" si="17"/>
        <v>1.4092288647814823</v>
      </c>
      <c r="Y21">
        <f t="shared" si="18"/>
        <v>-156.01126851810972</v>
      </c>
      <c r="Z21">
        <f t="shared" si="19"/>
        <v>107.83475362893867</v>
      </c>
      <c r="AA21">
        <f t="shared" si="20"/>
        <v>7.733647160420297</v>
      </c>
      <c r="AB21">
        <f t="shared" si="21"/>
        <v>105.42564719637119</v>
      </c>
      <c r="AC21">
        <v>16</v>
      </c>
      <c r="AD21">
        <v>3</v>
      </c>
      <c r="AE21">
        <f t="shared" si="22"/>
        <v>1</v>
      </c>
      <c r="AF21">
        <f t="shared" si="23"/>
        <v>0</v>
      </c>
      <c r="AG21">
        <f t="shared" si="24"/>
        <v>53848.50572977843</v>
      </c>
      <c r="AH21" t="s">
        <v>298</v>
      </c>
      <c r="AI21">
        <v>10335.9</v>
      </c>
      <c r="AJ21">
        <v>829.47615384615403</v>
      </c>
      <c r="AK21">
        <v>3927.21</v>
      </c>
      <c r="AL21">
        <f t="shared" si="25"/>
        <v>3097.7338461538461</v>
      </c>
      <c r="AM21">
        <f t="shared" si="26"/>
        <v>0.78878742062529028</v>
      </c>
      <c r="AN21">
        <v>-1.25795980979639</v>
      </c>
      <c r="AO21" t="s">
        <v>313</v>
      </c>
      <c r="AP21">
        <v>10318.700000000001</v>
      </c>
      <c r="AQ21">
        <v>943.20807692307699</v>
      </c>
      <c r="AR21">
        <v>1613.76</v>
      </c>
      <c r="AS21">
        <f t="shared" si="27"/>
        <v>0.41552146730426021</v>
      </c>
      <c r="AT21">
        <v>0.5</v>
      </c>
      <c r="AU21">
        <f t="shared" si="28"/>
        <v>757.26401590390014</v>
      </c>
      <c r="AV21">
        <f t="shared" si="29"/>
        <v>20.095833480284174</v>
      </c>
      <c r="AW21">
        <f t="shared" si="30"/>
        <v>157.32972751255261</v>
      </c>
      <c r="AX21">
        <f t="shared" si="31"/>
        <v>0.57606459448740832</v>
      </c>
      <c r="AY21">
        <f t="shared" si="32"/>
        <v>2.8198610843262948E-2</v>
      </c>
      <c r="AZ21">
        <f t="shared" si="33"/>
        <v>1.43357748364069</v>
      </c>
      <c r="BA21" t="s">
        <v>314</v>
      </c>
      <c r="BB21">
        <v>684.13</v>
      </c>
      <c r="BC21">
        <f t="shared" si="34"/>
        <v>929.63</v>
      </c>
      <c r="BD21">
        <f t="shared" si="35"/>
        <v>0.72131054621400237</v>
      </c>
      <c r="BE21">
        <f t="shared" si="36"/>
        <v>0.71334965526598171</v>
      </c>
      <c r="BF21">
        <f t="shared" si="37"/>
        <v>0.85498627361169288</v>
      </c>
      <c r="BG21">
        <f t="shared" si="38"/>
        <v>0.74682013203696795</v>
      </c>
      <c r="BH21">
        <f t="shared" si="39"/>
        <v>0.52318273778059499</v>
      </c>
      <c r="BI21">
        <f t="shared" si="40"/>
        <v>0.47681726221940501</v>
      </c>
      <c r="BJ21">
        <v>1766</v>
      </c>
      <c r="BK21">
        <v>300</v>
      </c>
      <c r="BL21">
        <v>300</v>
      </c>
      <c r="BM21">
        <v>300</v>
      </c>
      <c r="BN21">
        <v>10318.700000000001</v>
      </c>
      <c r="BO21">
        <v>1527.02</v>
      </c>
      <c r="BP21">
        <v>-7.7923200000000001E-3</v>
      </c>
      <c r="BQ21">
        <v>6.29</v>
      </c>
      <c r="BR21">
        <f t="shared" si="41"/>
        <v>900.09799999999996</v>
      </c>
      <c r="BS21">
        <f t="shared" si="42"/>
        <v>757.26401590390014</v>
      </c>
      <c r="BT21">
        <f t="shared" si="43"/>
        <v>0.84131285249372867</v>
      </c>
      <c r="BU21">
        <f t="shared" si="44"/>
        <v>0.1926257049874574</v>
      </c>
      <c r="BV21">
        <v>6</v>
      </c>
      <c r="BW21">
        <v>0.5</v>
      </c>
      <c r="BX21" t="s">
        <v>299</v>
      </c>
      <c r="BY21">
        <v>1599860729.5</v>
      </c>
      <c r="BZ21">
        <v>374.32100000000003</v>
      </c>
      <c r="CA21">
        <v>400.02800000000002</v>
      </c>
      <c r="CB21">
        <v>17.002800000000001</v>
      </c>
      <c r="CC21">
        <v>12.8293</v>
      </c>
      <c r="CD21">
        <v>377.47399999999999</v>
      </c>
      <c r="CE21">
        <v>17.1785</v>
      </c>
      <c r="CF21">
        <v>499.94299999999998</v>
      </c>
      <c r="CG21">
        <v>101.361</v>
      </c>
      <c r="CH21">
        <v>0.100122</v>
      </c>
      <c r="CI21">
        <v>25.436900000000001</v>
      </c>
      <c r="CJ21">
        <v>24.759399999999999</v>
      </c>
      <c r="CK21">
        <v>999.9</v>
      </c>
      <c r="CL21">
        <v>0</v>
      </c>
      <c r="CM21">
        <v>0</v>
      </c>
      <c r="CN21">
        <v>9994.3799999999992</v>
      </c>
      <c r="CO21">
        <v>0</v>
      </c>
      <c r="CP21">
        <v>1.5289399999999999E-3</v>
      </c>
      <c r="CQ21">
        <v>900.09799999999996</v>
      </c>
      <c r="CR21">
        <v>0.95599699999999999</v>
      </c>
      <c r="CS21">
        <v>4.40025E-2</v>
      </c>
      <c r="CT21">
        <v>0</v>
      </c>
      <c r="CU21">
        <v>945.00900000000001</v>
      </c>
      <c r="CV21">
        <v>5.0011200000000002</v>
      </c>
      <c r="CW21">
        <v>8566.94</v>
      </c>
      <c r="CX21">
        <v>8859.76</v>
      </c>
      <c r="CY21">
        <v>42</v>
      </c>
      <c r="CZ21">
        <v>44.875</v>
      </c>
      <c r="DA21">
        <v>43.561999999999998</v>
      </c>
      <c r="DB21">
        <v>44.25</v>
      </c>
      <c r="DC21">
        <v>43.561999999999998</v>
      </c>
      <c r="DD21">
        <v>855.71</v>
      </c>
      <c r="DE21">
        <v>39.39</v>
      </c>
      <c r="DF21">
        <v>0</v>
      </c>
      <c r="DG21">
        <v>89.400000095367403</v>
      </c>
      <c r="DH21">
        <v>0</v>
      </c>
      <c r="DI21">
        <v>943.20807692307699</v>
      </c>
      <c r="DJ21">
        <v>14.168273503414801</v>
      </c>
      <c r="DK21">
        <v>124.678974342573</v>
      </c>
      <c r="DL21">
        <v>8551.2438461538495</v>
      </c>
      <c r="DM21">
        <v>15</v>
      </c>
      <c r="DN21">
        <v>1599860702</v>
      </c>
      <c r="DO21" t="s">
        <v>315</v>
      </c>
      <c r="DP21">
        <v>1599860694</v>
      </c>
      <c r="DQ21">
        <v>1599860702</v>
      </c>
      <c r="DR21">
        <v>59</v>
      </c>
      <c r="DS21">
        <v>-5.1999999999999998E-2</v>
      </c>
      <c r="DT21">
        <v>4.0000000000000001E-3</v>
      </c>
      <c r="DU21">
        <v>-3.153</v>
      </c>
      <c r="DV21">
        <v>-0.17599999999999999</v>
      </c>
      <c r="DW21">
        <v>400</v>
      </c>
      <c r="DX21">
        <v>13</v>
      </c>
      <c r="DY21">
        <v>0.11</v>
      </c>
      <c r="DZ21">
        <v>0.02</v>
      </c>
      <c r="EA21">
        <v>400.002025</v>
      </c>
      <c r="EB21">
        <v>9.95684802993448E-2</v>
      </c>
      <c r="EC21">
        <v>3.4479332577646203E-2</v>
      </c>
      <c r="ED21">
        <v>1</v>
      </c>
      <c r="EE21">
        <v>374.30717499999997</v>
      </c>
      <c r="EF21">
        <v>-4.9091932457733502E-2</v>
      </c>
      <c r="EG21">
        <v>1.51935636043694E-2</v>
      </c>
      <c r="EH21">
        <v>1</v>
      </c>
      <c r="EI21">
        <v>12.83053</v>
      </c>
      <c r="EJ21">
        <v>2.6161350844128499E-3</v>
      </c>
      <c r="EK21">
        <v>6.3921827257986503E-4</v>
      </c>
      <c r="EL21">
        <v>1</v>
      </c>
      <c r="EM21">
        <v>17.009924999999999</v>
      </c>
      <c r="EN21">
        <v>-1.6415009380900101E-2</v>
      </c>
      <c r="EO21">
        <v>2.0358966083764999E-3</v>
      </c>
      <c r="EP21">
        <v>1</v>
      </c>
      <c r="EQ21">
        <v>4</v>
      </c>
      <c r="ER21">
        <v>4</v>
      </c>
      <c r="ES21" t="s">
        <v>305</v>
      </c>
      <c r="ET21">
        <v>100</v>
      </c>
      <c r="EU21">
        <v>100</v>
      </c>
      <c r="EV21">
        <v>-3.153</v>
      </c>
      <c r="EW21">
        <v>-0.1757</v>
      </c>
      <c r="EX21">
        <v>-3.1527000000000398</v>
      </c>
      <c r="EY21">
        <v>0</v>
      </c>
      <c r="EZ21">
        <v>0</v>
      </c>
      <c r="FA21">
        <v>0</v>
      </c>
      <c r="FB21">
        <v>-0.17573999999999901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0.6</v>
      </c>
      <c r="FK21">
        <v>0.5</v>
      </c>
      <c r="FL21">
        <v>2</v>
      </c>
      <c r="FM21">
        <v>481.69099999999997</v>
      </c>
      <c r="FN21">
        <v>490.916</v>
      </c>
      <c r="FO21">
        <v>21.650200000000002</v>
      </c>
      <c r="FP21">
        <v>29.723099999999999</v>
      </c>
      <c r="FQ21">
        <v>30.0001</v>
      </c>
      <c r="FR21">
        <v>29.774999999999999</v>
      </c>
      <c r="FS21">
        <v>29.770399999999999</v>
      </c>
      <c r="FT21">
        <v>20.5062</v>
      </c>
      <c r="FU21">
        <v>-30</v>
      </c>
      <c r="FV21">
        <v>-30</v>
      </c>
      <c r="FW21">
        <v>21.65</v>
      </c>
      <c r="FX21">
        <v>400</v>
      </c>
      <c r="FY21">
        <v>7.0820600000000002</v>
      </c>
      <c r="FZ21">
        <v>101.29300000000001</v>
      </c>
      <c r="GA21">
        <v>101.422</v>
      </c>
    </row>
    <row r="22" spans="1:183" x14ac:dyDescent="0.35">
      <c r="A22">
        <v>5</v>
      </c>
      <c r="B22">
        <v>1599860816.5999999</v>
      </c>
      <c r="C22">
        <v>2097</v>
      </c>
      <c r="D22" t="s">
        <v>316</v>
      </c>
      <c r="E22" t="s">
        <v>317</v>
      </c>
      <c r="F22">
        <v>1599860816.5999999</v>
      </c>
      <c r="G22">
        <f t="shared" si="0"/>
        <v>3.4193911847198288E-3</v>
      </c>
      <c r="H22">
        <f t="shared" si="1"/>
        <v>19.109974681705172</v>
      </c>
      <c r="I22">
        <f t="shared" si="2"/>
        <v>375.51900000000001</v>
      </c>
      <c r="J22">
        <f t="shared" si="3"/>
        <v>243.49912507194514</v>
      </c>
      <c r="K22">
        <f t="shared" si="4"/>
        <v>24.706048580945389</v>
      </c>
      <c r="L22">
        <f t="shared" si="5"/>
        <v>38.101125227151599</v>
      </c>
      <c r="M22">
        <f t="shared" si="6"/>
        <v>0.25440879648165993</v>
      </c>
      <c r="N22">
        <f t="shared" si="7"/>
        <v>2.9542295874563704</v>
      </c>
      <c r="O22">
        <f t="shared" si="8"/>
        <v>0.24283380672444352</v>
      </c>
      <c r="P22">
        <f t="shared" si="9"/>
        <v>0.15276720457978343</v>
      </c>
      <c r="Q22">
        <f t="shared" si="10"/>
        <v>113.91182318371675</v>
      </c>
      <c r="R22">
        <f t="shared" si="11"/>
        <v>25.133644531892614</v>
      </c>
      <c r="S22">
        <f t="shared" si="12"/>
        <v>24.6021</v>
      </c>
      <c r="T22">
        <f t="shared" si="13"/>
        <v>3.105025182908856</v>
      </c>
      <c r="U22">
        <f t="shared" si="14"/>
        <v>52.67740695492089</v>
      </c>
      <c r="V22">
        <f t="shared" si="15"/>
        <v>1.7102126027678402</v>
      </c>
      <c r="W22">
        <f t="shared" si="16"/>
        <v>3.2465770462683712</v>
      </c>
      <c r="X22">
        <f t="shared" si="17"/>
        <v>1.3948125801410158</v>
      </c>
      <c r="Y22">
        <f t="shared" si="18"/>
        <v>-150.79515124614446</v>
      </c>
      <c r="Z22">
        <f t="shared" si="19"/>
        <v>119.0690749179652</v>
      </c>
      <c r="AA22">
        <f t="shared" si="20"/>
        <v>8.5233446095204606</v>
      </c>
      <c r="AB22">
        <f t="shared" si="21"/>
        <v>90.709091465057952</v>
      </c>
      <c r="AC22">
        <v>16</v>
      </c>
      <c r="AD22">
        <v>3</v>
      </c>
      <c r="AE22">
        <f t="shared" si="22"/>
        <v>1</v>
      </c>
      <c r="AF22">
        <f t="shared" si="23"/>
        <v>0</v>
      </c>
      <c r="AG22">
        <f t="shared" si="24"/>
        <v>53920.204017466247</v>
      </c>
      <c r="AH22" t="s">
        <v>298</v>
      </c>
      <c r="AI22">
        <v>10335.9</v>
      </c>
      <c r="AJ22">
        <v>829.47615384615403</v>
      </c>
      <c r="AK22">
        <v>3927.21</v>
      </c>
      <c r="AL22">
        <f t="shared" si="25"/>
        <v>3097.7338461538461</v>
      </c>
      <c r="AM22">
        <f t="shared" si="26"/>
        <v>0.78878742062529028</v>
      </c>
      <c r="AN22">
        <v>-1.25795980979639</v>
      </c>
      <c r="AO22" t="s">
        <v>318</v>
      </c>
      <c r="AP22">
        <v>10323.5</v>
      </c>
      <c r="AQ22">
        <v>992.86027999999999</v>
      </c>
      <c r="AR22">
        <v>1941.2</v>
      </c>
      <c r="AS22">
        <f t="shared" si="27"/>
        <v>0.48853272202761178</v>
      </c>
      <c r="AT22">
        <v>0.5</v>
      </c>
      <c r="AU22">
        <f t="shared" si="28"/>
        <v>589.00768960776168</v>
      </c>
      <c r="AV22">
        <f t="shared" si="29"/>
        <v>19.109974681705172</v>
      </c>
      <c r="AW22">
        <f t="shared" si="30"/>
        <v>143.87476494963724</v>
      </c>
      <c r="AX22">
        <f t="shared" si="31"/>
        <v>0.62990418297960027</v>
      </c>
      <c r="AY22">
        <f t="shared" si="32"/>
        <v>3.4580082485960742E-2</v>
      </c>
      <c r="AZ22">
        <f t="shared" si="33"/>
        <v>1.023083659592005</v>
      </c>
      <c r="BA22" t="s">
        <v>319</v>
      </c>
      <c r="BB22">
        <v>718.43</v>
      </c>
      <c r="BC22">
        <f t="shared" si="34"/>
        <v>1222.77</v>
      </c>
      <c r="BD22">
        <f t="shared" si="35"/>
        <v>0.77556672146029104</v>
      </c>
      <c r="BE22">
        <f t="shared" si="36"/>
        <v>0.61892993598813251</v>
      </c>
      <c r="BF22">
        <f t="shared" si="37"/>
        <v>0.85303533182355074</v>
      </c>
      <c r="BG22">
        <f t="shared" si="38"/>
        <v>0.64111705479986114</v>
      </c>
      <c r="BH22">
        <f t="shared" si="39"/>
        <v>0.56119719050369998</v>
      </c>
      <c r="BI22">
        <f t="shared" si="40"/>
        <v>0.43880280949630002</v>
      </c>
      <c r="BJ22">
        <v>1768</v>
      </c>
      <c r="BK22">
        <v>300</v>
      </c>
      <c r="BL22">
        <v>300</v>
      </c>
      <c r="BM22">
        <v>300</v>
      </c>
      <c r="BN22">
        <v>10323.5</v>
      </c>
      <c r="BO22">
        <v>1840.5</v>
      </c>
      <c r="BP22">
        <v>-7.9671599999999992E-3</v>
      </c>
      <c r="BQ22">
        <v>6.44</v>
      </c>
      <c r="BR22">
        <f t="shared" si="41"/>
        <v>699.78499999999997</v>
      </c>
      <c r="BS22">
        <f t="shared" si="42"/>
        <v>589.00768960776168</v>
      </c>
      <c r="BT22">
        <f t="shared" si="43"/>
        <v>0.84169807813508679</v>
      </c>
      <c r="BU22">
        <f t="shared" si="44"/>
        <v>0.19339615627017387</v>
      </c>
      <c r="BV22">
        <v>6</v>
      </c>
      <c r="BW22">
        <v>0.5</v>
      </c>
      <c r="BX22" t="s">
        <v>299</v>
      </c>
      <c r="BY22">
        <v>1599860816.5999999</v>
      </c>
      <c r="BZ22">
        <v>375.51900000000001</v>
      </c>
      <c r="CA22">
        <v>399.99299999999999</v>
      </c>
      <c r="CB22">
        <v>16.855599999999999</v>
      </c>
      <c r="CC22">
        <v>12.821300000000001</v>
      </c>
      <c r="CD22">
        <v>378.65899999999999</v>
      </c>
      <c r="CE22">
        <v>17.031400000000001</v>
      </c>
      <c r="CF22">
        <v>499.976</v>
      </c>
      <c r="CG22">
        <v>101.363</v>
      </c>
      <c r="CH22">
        <v>9.9576399999999995E-2</v>
      </c>
      <c r="CI22">
        <v>25.349699999999999</v>
      </c>
      <c r="CJ22">
        <v>24.6021</v>
      </c>
      <c r="CK22">
        <v>999.9</v>
      </c>
      <c r="CL22">
        <v>0</v>
      </c>
      <c r="CM22">
        <v>0</v>
      </c>
      <c r="CN22">
        <v>10005</v>
      </c>
      <c r="CO22">
        <v>0</v>
      </c>
      <c r="CP22">
        <v>1.5289399999999999E-3</v>
      </c>
      <c r="CQ22">
        <v>699.78499999999997</v>
      </c>
      <c r="CR22">
        <v>0.94299200000000005</v>
      </c>
      <c r="CS22">
        <v>5.7008299999999998E-2</v>
      </c>
      <c r="CT22">
        <v>0</v>
      </c>
      <c r="CU22">
        <v>994.36900000000003</v>
      </c>
      <c r="CV22">
        <v>5.0011200000000002</v>
      </c>
      <c r="CW22">
        <v>6995.79</v>
      </c>
      <c r="CX22">
        <v>6860.62</v>
      </c>
      <c r="CY22">
        <v>41.686999999999998</v>
      </c>
      <c r="CZ22">
        <v>44.811999999999998</v>
      </c>
      <c r="DA22">
        <v>43.436999999999998</v>
      </c>
      <c r="DB22">
        <v>44.186999999999998</v>
      </c>
      <c r="DC22">
        <v>43.311999999999998</v>
      </c>
      <c r="DD22">
        <v>655.17999999999995</v>
      </c>
      <c r="DE22">
        <v>39.61</v>
      </c>
      <c r="DF22">
        <v>0</v>
      </c>
      <c r="DG22">
        <v>86.299999952316298</v>
      </c>
      <c r="DH22">
        <v>0</v>
      </c>
      <c r="DI22">
        <v>992.86027999999999</v>
      </c>
      <c r="DJ22">
        <v>17.0536154191179</v>
      </c>
      <c r="DK22">
        <v>123.556154024593</v>
      </c>
      <c r="DL22">
        <v>6983.5756000000001</v>
      </c>
      <c r="DM22">
        <v>15</v>
      </c>
      <c r="DN22">
        <v>1599860788.5</v>
      </c>
      <c r="DO22" t="s">
        <v>320</v>
      </c>
      <c r="DP22">
        <v>1599860787</v>
      </c>
      <c r="DQ22">
        <v>1599860788.5</v>
      </c>
      <c r="DR22">
        <v>60</v>
      </c>
      <c r="DS22">
        <v>1.2999999999999999E-2</v>
      </c>
      <c r="DT22">
        <v>0</v>
      </c>
      <c r="DU22">
        <v>-3.14</v>
      </c>
      <c r="DV22">
        <v>-0.17599999999999999</v>
      </c>
      <c r="DW22">
        <v>400</v>
      </c>
      <c r="DX22">
        <v>13</v>
      </c>
      <c r="DY22">
        <v>0.09</v>
      </c>
      <c r="DZ22">
        <v>0.02</v>
      </c>
      <c r="EA22">
        <v>399.99043902439001</v>
      </c>
      <c r="EB22">
        <v>-4.5763066202450499E-2</v>
      </c>
      <c r="EC22">
        <v>3.6341234243832801E-2</v>
      </c>
      <c r="ED22">
        <v>1</v>
      </c>
      <c r="EE22">
        <v>375.57563414634097</v>
      </c>
      <c r="EF22">
        <v>-0.17928919860595499</v>
      </c>
      <c r="EG22">
        <v>2.2376769419136799E-2</v>
      </c>
      <c r="EH22">
        <v>1</v>
      </c>
      <c r="EI22">
        <v>12.821985365853701</v>
      </c>
      <c r="EJ22">
        <v>-4.3902439011489997E-5</v>
      </c>
      <c r="EK22">
        <v>8.7806910545570795E-4</v>
      </c>
      <c r="EL22">
        <v>1</v>
      </c>
      <c r="EM22">
        <v>16.864190243902399</v>
      </c>
      <c r="EN22">
        <v>-6.0769337979068902E-2</v>
      </c>
      <c r="EO22">
        <v>6.2202582049005898E-3</v>
      </c>
      <c r="EP22">
        <v>1</v>
      </c>
      <c r="EQ22">
        <v>4</v>
      </c>
      <c r="ER22">
        <v>4</v>
      </c>
      <c r="ES22" t="s">
        <v>305</v>
      </c>
      <c r="ET22">
        <v>100</v>
      </c>
      <c r="EU22">
        <v>100</v>
      </c>
      <c r="EV22">
        <v>-3.14</v>
      </c>
      <c r="EW22">
        <v>-0.17580000000000001</v>
      </c>
      <c r="EX22">
        <v>-3.13965000000002</v>
      </c>
      <c r="EY22">
        <v>0</v>
      </c>
      <c r="EZ22">
        <v>0</v>
      </c>
      <c r="FA22">
        <v>0</v>
      </c>
      <c r="FB22">
        <v>-0.17578571428571399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0.5</v>
      </c>
      <c r="FK22">
        <v>0.5</v>
      </c>
      <c r="FL22">
        <v>2</v>
      </c>
      <c r="FM22">
        <v>481.93700000000001</v>
      </c>
      <c r="FN22">
        <v>490.85199999999998</v>
      </c>
      <c r="FO22">
        <v>21.649699999999999</v>
      </c>
      <c r="FP22">
        <v>29.728200000000001</v>
      </c>
      <c r="FQ22">
        <v>30.0001</v>
      </c>
      <c r="FR22">
        <v>29.7775</v>
      </c>
      <c r="FS22">
        <v>29.771100000000001</v>
      </c>
      <c r="FT22">
        <v>20.511099999999999</v>
      </c>
      <c r="FU22">
        <v>-30</v>
      </c>
      <c r="FV22">
        <v>-30</v>
      </c>
      <c r="FW22">
        <v>21.65</v>
      </c>
      <c r="FX22">
        <v>400</v>
      </c>
      <c r="FY22">
        <v>7.0820600000000002</v>
      </c>
      <c r="FZ22">
        <v>101.29600000000001</v>
      </c>
      <c r="GA22">
        <v>101.42</v>
      </c>
    </row>
    <row r="23" spans="1:183" x14ac:dyDescent="0.35">
      <c r="A23">
        <v>6</v>
      </c>
      <c r="B23">
        <v>1599860911.5999999</v>
      </c>
      <c r="C23">
        <v>2192</v>
      </c>
      <c r="D23" t="s">
        <v>321</v>
      </c>
      <c r="E23" t="s">
        <v>322</v>
      </c>
      <c r="F23">
        <v>1599860911.5999999</v>
      </c>
      <c r="G23">
        <f t="shared" si="0"/>
        <v>3.2978651866433259E-3</v>
      </c>
      <c r="H23">
        <f t="shared" si="1"/>
        <v>17.569150961070438</v>
      </c>
      <c r="I23">
        <f t="shared" si="2"/>
        <v>377.38400000000001</v>
      </c>
      <c r="J23">
        <f t="shared" si="3"/>
        <v>252.00825081936676</v>
      </c>
      <c r="K23">
        <f t="shared" si="4"/>
        <v>25.570568815448091</v>
      </c>
      <c r="L23">
        <f t="shared" si="5"/>
        <v>38.292093653576003</v>
      </c>
      <c r="M23">
        <f t="shared" si="6"/>
        <v>0.24687611416729341</v>
      </c>
      <c r="N23">
        <f t="shared" si="7"/>
        <v>2.95099499959717</v>
      </c>
      <c r="O23">
        <f t="shared" si="8"/>
        <v>0.2359492147710871</v>
      </c>
      <c r="P23">
        <f t="shared" si="9"/>
        <v>0.1484096922972149</v>
      </c>
      <c r="Q23">
        <f t="shared" si="10"/>
        <v>89.999718109144695</v>
      </c>
      <c r="R23">
        <f t="shared" si="11"/>
        <v>24.942615696310796</v>
      </c>
      <c r="S23">
        <f t="shared" si="12"/>
        <v>24.468299999999999</v>
      </c>
      <c r="T23">
        <f t="shared" si="13"/>
        <v>3.0802687105401074</v>
      </c>
      <c r="U23">
        <f t="shared" si="14"/>
        <v>52.477582071538819</v>
      </c>
      <c r="V23">
        <f t="shared" si="15"/>
        <v>1.6954355544388</v>
      </c>
      <c r="W23">
        <f t="shared" si="16"/>
        <v>3.2307806257680425</v>
      </c>
      <c r="X23">
        <f t="shared" si="17"/>
        <v>1.3848331561013074</v>
      </c>
      <c r="Y23">
        <f t="shared" si="18"/>
        <v>-145.43585473097068</v>
      </c>
      <c r="Z23">
        <f t="shared" si="19"/>
        <v>127.17977750917548</v>
      </c>
      <c r="AA23">
        <f t="shared" si="20"/>
        <v>9.1040183688020679</v>
      </c>
      <c r="AB23">
        <f t="shared" si="21"/>
        <v>80.847659256151573</v>
      </c>
      <c r="AC23">
        <v>16</v>
      </c>
      <c r="AD23">
        <v>3</v>
      </c>
      <c r="AE23">
        <f t="shared" si="22"/>
        <v>1</v>
      </c>
      <c r="AF23">
        <f t="shared" si="23"/>
        <v>0</v>
      </c>
      <c r="AG23">
        <f t="shared" si="24"/>
        <v>53840.191680371892</v>
      </c>
      <c r="AH23" t="s">
        <v>298</v>
      </c>
      <c r="AI23">
        <v>10335.9</v>
      </c>
      <c r="AJ23">
        <v>829.47615384615403</v>
      </c>
      <c r="AK23">
        <v>3927.21</v>
      </c>
      <c r="AL23">
        <f t="shared" si="25"/>
        <v>3097.7338461538461</v>
      </c>
      <c r="AM23">
        <f t="shared" si="26"/>
        <v>0.78878742062529028</v>
      </c>
      <c r="AN23">
        <v>-1.25795980979639</v>
      </c>
      <c r="AO23" t="s">
        <v>323</v>
      </c>
      <c r="AP23">
        <v>10328.299999999999</v>
      </c>
      <c r="AQ23">
        <v>1024.80923076923</v>
      </c>
      <c r="AR23">
        <v>2262.0700000000002</v>
      </c>
      <c r="AS23">
        <f t="shared" si="27"/>
        <v>0.54695954114186129</v>
      </c>
      <c r="AT23">
        <v>0.5</v>
      </c>
      <c r="AU23">
        <f t="shared" si="28"/>
        <v>463.10047710616283</v>
      </c>
      <c r="AV23">
        <f t="shared" si="29"/>
        <v>17.569150961070438</v>
      </c>
      <c r="AW23">
        <f t="shared" si="30"/>
        <v>126.64861223028193</v>
      </c>
      <c r="AX23">
        <f t="shared" si="31"/>
        <v>0.66637637208397626</v>
      </c>
      <c r="AY23">
        <f t="shared" si="32"/>
        <v>4.0654483641464338E-2</v>
      </c>
      <c r="AZ23">
        <f t="shared" si="33"/>
        <v>0.73611338287497718</v>
      </c>
      <c r="BA23" t="s">
        <v>324</v>
      </c>
      <c r="BB23">
        <v>754.68</v>
      </c>
      <c r="BC23">
        <f t="shared" si="34"/>
        <v>1507.3900000000003</v>
      </c>
      <c r="BD23">
        <f t="shared" si="35"/>
        <v>0.82079672097517553</v>
      </c>
      <c r="BE23">
        <f t="shared" si="36"/>
        <v>0.52486186103835097</v>
      </c>
      <c r="BF23">
        <f t="shared" si="37"/>
        <v>0.86365076364979776</v>
      </c>
      <c r="BG23">
        <f t="shared" si="38"/>
        <v>0.53753488282004658</v>
      </c>
      <c r="BH23">
        <f t="shared" si="39"/>
        <v>0.60444310100582299</v>
      </c>
      <c r="BI23">
        <f t="shared" si="40"/>
        <v>0.39555689899417701</v>
      </c>
      <c r="BJ23">
        <v>1770</v>
      </c>
      <c r="BK23">
        <v>300</v>
      </c>
      <c r="BL23">
        <v>300</v>
      </c>
      <c r="BM23">
        <v>300</v>
      </c>
      <c r="BN23">
        <v>10328.299999999999</v>
      </c>
      <c r="BO23">
        <v>2157.1999999999998</v>
      </c>
      <c r="BP23">
        <v>-8.0983500000000007E-3</v>
      </c>
      <c r="BQ23">
        <v>5.91</v>
      </c>
      <c r="BR23">
        <f t="shared" si="41"/>
        <v>549.88900000000001</v>
      </c>
      <c r="BS23">
        <f t="shared" si="42"/>
        <v>463.10047710616283</v>
      </c>
      <c r="BT23">
        <f t="shared" si="43"/>
        <v>0.8421708328520171</v>
      </c>
      <c r="BU23">
        <f t="shared" si="44"/>
        <v>0.19434166570403433</v>
      </c>
      <c r="BV23">
        <v>6</v>
      </c>
      <c r="BW23">
        <v>0.5</v>
      </c>
      <c r="BX23" t="s">
        <v>299</v>
      </c>
      <c r="BY23">
        <v>1599860911.5999999</v>
      </c>
      <c r="BZ23">
        <v>377.38400000000001</v>
      </c>
      <c r="CA23">
        <v>399.95400000000001</v>
      </c>
      <c r="CB23">
        <v>16.709199999999999</v>
      </c>
      <c r="CC23">
        <v>12.819000000000001</v>
      </c>
      <c r="CD23">
        <v>380.50099999999998</v>
      </c>
      <c r="CE23">
        <v>16.882999999999999</v>
      </c>
      <c r="CF23">
        <v>500.14299999999997</v>
      </c>
      <c r="CG23">
        <v>101.367</v>
      </c>
      <c r="CH23">
        <v>0.100189</v>
      </c>
      <c r="CI23">
        <v>25.267700000000001</v>
      </c>
      <c r="CJ23">
        <v>24.468299999999999</v>
      </c>
      <c r="CK23">
        <v>999.9</v>
      </c>
      <c r="CL23">
        <v>0</v>
      </c>
      <c r="CM23">
        <v>0</v>
      </c>
      <c r="CN23">
        <v>9986.25</v>
      </c>
      <c r="CO23">
        <v>0</v>
      </c>
      <c r="CP23">
        <v>1.5289399999999999E-3</v>
      </c>
      <c r="CQ23">
        <v>549.88900000000001</v>
      </c>
      <c r="CR23">
        <v>0.92696900000000004</v>
      </c>
      <c r="CS23">
        <v>7.3030899999999996E-2</v>
      </c>
      <c r="CT23">
        <v>0</v>
      </c>
      <c r="CU23">
        <v>1026.6500000000001</v>
      </c>
      <c r="CV23">
        <v>5.0011200000000002</v>
      </c>
      <c r="CW23">
        <v>5655.8</v>
      </c>
      <c r="CX23">
        <v>5364.62</v>
      </c>
      <c r="CY23">
        <v>41.311999999999998</v>
      </c>
      <c r="CZ23">
        <v>44.75</v>
      </c>
      <c r="DA23">
        <v>43.25</v>
      </c>
      <c r="DB23">
        <v>44.125</v>
      </c>
      <c r="DC23">
        <v>43.061999999999998</v>
      </c>
      <c r="DD23">
        <v>505.09</v>
      </c>
      <c r="DE23">
        <v>39.79</v>
      </c>
      <c r="DF23">
        <v>0</v>
      </c>
      <c r="DG23">
        <v>94.600000143051105</v>
      </c>
      <c r="DH23">
        <v>0</v>
      </c>
      <c r="DI23">
        <v>1024.80923076923</v>
      </c>
      <c r="DJ23">
        <v>13.904273512188899</v>
      </c>
      <c r="DK23">
        <v>75.825640957501093</v>
      </c>
      <c r="DL23">
        <v>5648.0361538461502</v>
      </c>
      <c r="DM23">
        <v>15</v>
      </c>
      <c r="DN23">
        <v>1599860882.0999999</v>
      </c>
      <c r="DO23" t="s">
        <v>325</v>
      </c>
      <c r="DP23">
        <v>1599860867.5999999</v>
      </c>
      <c r="DQ23">
        <v>1599860882.0999999</v>
      </c>
      <c r="DR23">
        <v>61</v>
      </c>
      <c r="DS23">
        <v>2.3E-2</v>
      </c>
      <c r="DT23">
        <v>2E-3</v>
      </c>
      <c r="DU23">
        <v>-3.117</v>
      </c>
      <c r="DV23">
        <v>-0.17399999999999999</v>
      </c>
      <c r="DW23">
        <v>400</v>
      </c>
      <c r="DX23">
        <v>13</v>
      </c>
      <c r="DY23">
        <v>0.08</v>
      </c>
      <c r="DZ23">
        <v>0.02</v>
      </c>
      <c r="EA23">
        <v>400.002146341463</v>
      </c>
      <c r="EB23">
        <v>9.9407665504751899E-2</v>
      </c>
      <c r="EC23">
        <v>3.5009100542020402E-2</v>
      </c>
      <c r="ED23">
        <v>1</v>
      </c>
      <c r="EE23">
        <v>377.36690243902399</v>
      </c>
      <c r="EF23">
        <v>-7.1958188153479596E-2</v>
      </c>
      <c r="EG23">
        <v>1.6630569674835501E-2</v>
      </c>
      <c r="EH23">
        <v>1</v>
      </c>
      <c r="EI23">
        <v>12.818582926829301</v>
      </c>
      <c r="EJ23">
        <v>-2.57770034842203E-3</v>
      </c>
      <c r="EK23">
        <v>9.1061556211328304E-4</v>
      </c>
      <c r="EL23">
        <v>1</v>
      </c>
      <c r="EM23">
        <v>16.722541463414601</v>
      </c>
      <c r="EN23">
        <v>-5.2628571428555301E-2</v>
      </c>
      <c r="EO23">
        <v>5.3706508489519298E-3</v>
      </c>
      <c r="EP23">
        <v>1</v>
      </c>
      <c r="EQ23">
        <v>4</v>
      </c>
      <c r="ER23">
        <v>4</v>
      </c>
      <c r="ES23" t="s">
        <v>305</v>
      </c>
      <c r="ET23">
        <v>100</v>
      </c>
      <c r="EU23">
        <v>100</v>
      </c>
      <c r="EV23">
        <v>-3.117</v>
      </c>
      <c r="EW23">
        <v>-0.17380000000000001</v>
      </c>
      <c r="EX23">
        <v>-3.1168095238095899</v>
      </c>
      <c r="EY23">
        <v>0</v>
      </c>
      <c r="EZ23">
        <v>0</v>
      </c>
      <c r="FA23">
        <v>0</v>
      </c>
      <c r="FB23">
        <v>-0.17379999999999601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0.7</v>
      </c>
      <c r="FK23">
        <v>0.5</v>
      </c>
      <c r="FL23">
        <v>2</v>
      </c>
      <c r="FM23">
        <v>481.88799999999998</v>
      </c>
      <c r="FN23">
        <v>490.72</v>
      </c>
      <c r="FO23">
        <v>21.65</v>
      </c>
      <c r="FP23">
        <v>29.7333</v>
      </c>
      <c r="FQ23">
        <v>30.0002</v>
      </c>
      <c r="FR23">
        <v>29.7807</v>
      </c>
      <c r="FS23">
        <v>29.775500000000001</v>
      </c>
      <c r="FT23">
        <v>20.511299999999999</v>
      </c>
      <c r="FU23">
        <v>-30</v>
      </c>
      <c r="FV23">
        <v>-30</v>
      </c>
      <c r="FW23">
        <v>21.65</v>
      </c>
      <c r="FX23">
        <v>400</v>
      </c>
      <c r="FY23">
        <v>7.0820600000000002</v>
      </c>
      <c r="FZ23">
        <v>101.294</v>
      </c>
      <c r="GA23">
        <v>101.419</v>
      </c>
    </row>
    <row r="24" spans="1:183" x14ac:dyDescent="0.35">
      <c r="A24">
        <v>7</v>
      </c>
      <c r="B24">
        <v>1599861001.5999999</v>
      </c>
      <c r="C24">
        <v>2282</v>
      </c>
      <c r="D24" t="s">
        <v>326</v>
      </c>
      <c r="E24" t="s">
        <v>327</v>
      </c>
      <c r="F24">
        <v>1599861001.5999999</v>
      </c>
      <c r="G24">
        <f t="shared" si="0"/>
        <v>3.1691779176531219E-3</v>
      </c>
      <c r="H24">
        <f t="shared" si="1"/>
        <v>14.959577634878718</v>
      </c>
      <c r="I24">
        <f t="shared" si="2"/>
        <v>380.57</v>
      </c>
      <c r="J24">
        <f t="shared" si="3"/>
        <v>269.08029788031467</v>
      </c>
      <c r="K24">
        <f t="shared" si="4"/>
        <v>27.302723872682179</v>
      </c>
      <c r="L24">
        <f t="shared" si="5"/>
        <v>38.615230123048001</v>
      </c>
      <c r="M24">
        <f t="shared" si="6"/>
        <v>0.23824185852326227</v>
      </c>
      <c r="N24">
        <f t="shared" si="7"/>
        <v>2.9523171636061991</v>
      </c>
      <c r="O24">
        <f t="shared" si="8"/>
        <v>0.22805330256984224</v>
      </c>
      <c r="P24">
        <f t="shared" si="9"/>
        <v>0.14341240509221109</v>
      </c>
      <c r="Q24">
        <f t="shared" si="10"/>
        <v>66.065357734273007</v>
      </c>
      <c r="R24">
        <f t="shared" si="11"/>
        <v>24.747996236735776</v>
      </c>
      <c r="S24">
        <f t="shared" si="12"/>
        <v>24.3401</v>
      </c>
      <c r="T24">
        <f t="shared" si="13"/>
        <v>3.0567104169885084</v>
      </c>
      <c r="U24">
        <f t="shared" si="14"/>
        <v>52.25858314989037</v>
      </c>
      <c r="V24">
        <f t="shared" si="15"/>
        <v>1.6795702307165603</v>
      </c>
      <c r="W24">
        <f t="shared" si="16"/>
        <v>3.2139605199382135</v>
      </c>
      <c r="X24">
        <f t="shared" si="17"/>
        <v>1.3771401862719481</v>
      </c>
      <c r="Y24">
        <f t="shared" si="18"/>
        <v>-139.76074616850266</v>
      </c>
      <c r="Z24">
        <f t="shared" si="19"/>
        <v>133.68295472415102</v>
      </c>
      <c r="AA24">
        <f t="shared" si="20"/>
        <v>9.5548611965180434</v>
      </c>
      <c r="AB24">
        <f t="shared" si="21"/>
        <v>69.542427486439408</v>
      </c>
      <c r="AC24">
        <v>16</v>
      </c>
      <c r="AD24">
        <v>3</v>
      </c>
      <c r="AE24">
        <f t="shared" si="22"/>
        <v>1</v>
      </c>
      <c r="AF24">
        <f t="shared" si="23"/>
        <v>0</v>
      </c>
      <c r="AG24">
        <f t="shared" si="24"/>
        <v>53894.830615490951</v>
      </c>
      <c r="AH24" t="s">
        <v>298</v>
      </c>
      <c r="AI24">
        <v>10335.9</v>
      </c>
      <c r="AJ24">
        <v>829.47615384615403</v>
      </c>
      <c r="AK24">
        <v>3927.21</v>
      </c>
      <c r="AL24">
        <f t="shared" si="25"/>
        <v>3097.7338461538461</v>
      </c>
      <c r="AM24">
        <f t="shared" si="26"/>
        <v>0.78878742062529028</v>
      </c>
      <c r="AN24">
        <v>-1.25795980979639</v>
      </c>
      <c r="AO24" t="s">
        <v>328</v>
      </c>
      <c r="AP24">
        <v>10332.200000000001</v>
      </c>
      <c r="AQ24">
        <v>1013.50730769231</v>
      </c>
      <c r="AR24">
        <v>2535.38</v>
      </c>
      <c r="AS24">
        <f t="shared" si="27"/>
        <v>0.60025427837550582</v>
      </c>
      <c r="AT24">
        <v>0.5</v>
      </c>
      <c r="AU24">
        <f t="shared" si="28"/>
        <v>337.20288260554241</v>
      </c>
      <c r="AV24">
        <f t="shared" si="29"/>
        <v>14.959577634878718</v>
      </c>
      <c r="AW24">
        <f t="shared" si="30"/>
        <v>101.20373648226513</v>
      </c>
      <c r="AX24">
        <f t="shared" si="31"/>
        <v>0.69216054398157278</v>
      </c>
      <c r="AY24">
        <f t="shared" si="32"/>
        <v>4.8094302514152205E-2</v>
      </c>
      <c r="AZ24">
        <f t="shared" si="33"/>
        <v>0.54896307456870364</v>
      </c>
      <c r="BA24" t="s">
        <v>329</v>
      </c>
      <c r="BB24">
        <v>780.49</v>
      </c>
      <c r="BC24">
        <f t="shared" si="34"/>
        <v>1754.89</v>
      </c>
      <c r="BD24">
        <f t="shared" si="35"/>
        <v>0.86721828280273416</v>
      </c>
      <c r="BE24">
        <f t="shared" si="36"/>
        <v>0.4423113591295062</v>
      </c>
      <c r="BF24">
        <f t="shared" si="37"/>
        <v>0.8921210276528333</v>
      </c>
      <c r="BG24">
        <f t="shared" si="38"/>
        <v>0.44930586974994624</v>
      </c>
      <c r="BH24">
        <f t="shared" si="39"/>
        <v>0.66783455077976805</v>
      </c>
      <c r="BI24">
        <f t="shared" si="40"/>
        <v>0.33216544922023195</v>
      </c>
      <c r="BJ24">
        <v>1772</v>
      </c>
      <c r="BK24">
        <v>300</v>
      </c>
      <c r="BL24">
        <v>300</v>
      </c>
      <c r="BM24">
        <v>300</v>
      </c>
      <c r="BN24">
        <v>10332.200000000001</v>
      </c>
      <c r="BO24">
        <v>2423.17</v>
      </c>
      <c r="BP24">
        <v>-8.2294499999999993E-3</v>
      </c>
      <c r="BQ24">
        <v>2.58</v>
      </c>
      <c r="BR24">
        <f t="shared" si="41"/>
        <v>400.02199999999999</v>
      </c>
      <c r="BS24">
        <f t="shared" si="42"/>
        <v>337.20288260554241</v>
      </c>
      <c r="BT24">
        <f t="shared" si="43"/>
        <v>0.84296084366745438</v>
      </c>
      <c r="BU24">
        <f t="shared" si="44"/>
        <v>0.19592168733490872</v>
      </c>
      <c r="BV24">
        <v>6</v>
      </c>
      <c r="BW24">
        <v>0.5</v>
      </c>
      <c r="BX24" t="s">
        <v>299</v>
      </c>
      <c r="BY24">
        <v>1599861001.5999999</v>
      </c>
      <c r="BZ24">
        <v>380.57</v>
      </c>
      <c r="CA24">
        <v>399.96899999999999</v>
      </c>
      <c r="CB24">
        <v>16.552900000000001</v>
      </c>
      <c r="CC24">
        <v>12.812799999999999</v>
      </c>
      <c r="CD24">
        <v>383.72500000000002</v>
      </c>
      <c r="CE24">
        <v>16.728200000000001</v>
      </c>
      <c r="CF24">
        <v>499.995</v>
      </c>
      <c r="CG24">
        <v>101.367</v>
      </c>
      <c r="CH24">
        <v>9.9826399999999996E-2</v>
      </c>
      <c r="CI24">
        <v>25.18</v>
      </c>
      <c r="CJ24">
        <v>24.3401</v>
      </c>
      <c r="CK24">
        <v>999.9</v>
      </c>
      <c r="CL24">
        <v>0</v>
      </c>
      <c r="CM24">
        <v>0</v>
      </c>
      <c r="CN24">
        <v>9993.75</v>
      </c>
      <c r="CO24">
        <v>0</v>
      </c>
      <c r="CP24">
        <v>1.5289399999999999E-3</v>
      </c>
      <c r="CQ24">
        <v>400.02199999999999</v>
      </c>
      <c r="CR24">
        <v>0.90005400000000002</v>
      </c>
      <c r="CS24">
        <v>9.9946400000000005E-2</v>
      </c>
      <c r="CT24">
        <v>0</v>
      </c>
      <c r="CU24">
        <v>1014.41</v>
      </c>
      <c r="CV24">
        <v>5.0011200000000002</v>
      </c>
      <c r="CW24">
        <v>4050.26</v>
      </c>
      <c r="CX24">
        <v>3869.8</v>
      </c>
      <c r="CY24">
        <v>40.936999999999998</v>
      </c>
      <c r="CZ24">
        <v>44.561999999999998</v>
      </c>
      <c r="DA24">
        <v>43</v>
      </c>
      <c r="DB24">
        <v>44</v>
      </c>
      <c r="DC24">
        <v>42.811999999999998</v>
      </c>
      <c r="DD24">
        <v>355.54</v>
      </c>
      <c r="DE24">
        <v>39.479999999999997</v>
      </c>
      <c r="DF24">
        <v>0</v>
      </c>
      <c r="DG24">
        <v>89.5</v>
      </c>
      <c r="DH24">
        <v>0</v>
      </c>
      <c r="DI24">
        <v>1013.50730769231</v>
      </c>
      <c r="DJ24">
        <v>7.7124786259252103</v>
      </c>
      <c r="DK24">
        <v>28.3432479740455</v>
      </c>
      <c r="DL24">
        <v>4047.1853846153799</v>
      </c>
      <c r="DM24">
        <v>15</v>
      </c>
      <c r="DN24">
        <v>1599860971.0999999</v>
      </c>
      <c r="DO24" t="s">
        <v>330</v>
      </c>
      <c r="DP24">
        <v>1599860960.0999999</v>
      </c>
      <c r="DQ24">
        <v>1599860971.0999999</v>
      </c>
      <c r="DR24">
        <v>62</v>
      </c>
      <c r="DS24">
        <v>-3.7999999999999999E-2</v>
      </c>
      <c r="DT24">
        <v>-1E-3</v>
      </c>
      <c r="DU24">
        <v>-3.1549999999999998</v>
      </c>
      <c r="DV24">
        <v>-0.17499999999999999</v>
      </c>
      <c r="DW24">
        <v>400</v>
      </c>
      <c r="DX24">
        <v>13</v>
      </c>
      <c r="DY24">
        <v>0.17</v>
      </c>
      <c r="DZ24">
        <v>0.03</v>
      </c>
      <c r="EA24">
        <v>400.003731707317</v>
      </c>
      <c r="EB24">
        <v>5.4439024389696597E-2</v>
      </c>
      <c r="EC24">
        <v>5.4668412599136899E-2</v>
      </c>
      <c r="ED24">
        <v>1</v>
      </c>
      <c r="EE24">
        <v>380.60300000000001</v>
      </c>
      <c r="EF24">
        <v>-6.7317073171443101E-2</v>
      </c>
      <c r="EG24">
        <v>2.2084096474003601E-2</v>
      </c>
      <c r="EH24">
        <v>1</v>
      </c>
      <c r="EI24">
        <v>12.8136097560976</v>
      </c>
      <c r="EJ24">
        <v>-6.8048780487923004E-3</v>
      </c>
      <c r="EK24">
        <v>8.2367554530040298E-4</v>
      </c>
      <c r="EL24">
        <v>1</v>
      </c>
      <c r="EM24">
        <v>16.567102439024399</v>
      </c>
      <c r="EN24">
        <v>-8.0671777003501893E-2</v>
      </c>
      <c r="EO24">
        <v>8.0418869222760904E-3</v>
      </c>
      <c r="EP24">
        <v>1</v>
      </c>
      <c r="EQ24">
        <v>4</v>
      </c>
      <c r="ER24">
        <v>4</v>
      </c>
      <c r="ES24" t="s">
        <v>305</v>
      </c>
      <c r="ET24">
        <v>100</v>
      </c>
      <c r="EU24">
        <v>100</v>
      </c>
      <c r="EV24">
        <v>-3.1549999999999998</v>
      </c>
      <c r="EW24">
        <v>-0.17530000000000001</v>
      </c>
      <c r="EX24">
        <v>-3.1547999999999701</v>
      </c>
      <c r="EY24">
        <v>0</v>
      </c>
      <c r="EZ24">
        <v>0</v>
      </c>
      <c r="FA24">
        <v>0</v>
      </c>
      <c r="FB24">
        <v>-0.17524500000000001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0.7</v>
      </c>
      <c r="FK24">
        <v>0.5</v>
      </c>
      <c r="FL24">
        <v>2</v>
      </c>
      <c r="FM24">
        <v>481.85199999999998</v>
      </c>
      <c r="FN24">
        <v>490.44200000000001</v>
      </c>
      <c r="FO24">
        <v>21.6495</v>
      </c>
      <c r="FP24">
        <v>29.741099999999999</v>
      </c>
      <c r="FQ24">
        <v>30.0002</v>
      </c>
      <c r="FR24">
        <v>29.787800000000001</v>
      </c>
      <c r="FS24">
        <v>29.783200000000001</v>
      </c>
      <c r="FT24">
        <v>20.511600000000001</v>
      </c>
      <c r="FU24">
        <v>-30</v>
      </c>
      <c r="FV24">
        <v>-30</v>
      </c>
      <c r="FW24">
        <v>21.65</v>
      </c>
      <c r="FX24">
        <v>400</v>
      </c>
      <c r="FY24">
        <v>7.0820600000000002</v>
      </c>
      <c r="FZ24">
        <v>101.292</v>
      </c>
      <c r="GA24">
        <v>101.417</v>
      </c>
    </row>
    <row r="25" spans="1:183" x14ac:dyDescent="0.35">
      <c r="A25">
        <v>8</v>
      </c>
      <c r="B25">
        <v>1599861088.5999999</v>
      </c>
      <c r="C25">
        <v>2369</v>
      </c>
      <c r="D25" t="s">
        <v>331</v>
      </c>
      <c r="E25" t="s">
        <v>332</v>
      </c>
      <c r="F25">
        <v>1599861088.5999999</v>
      </c>
      <c r="G25">
        <f t="shared" si="0"/>
        <v>3.0127923680267781E-3</v>
      </c>
      <c r="H25">
        <f t="shared" si="1"/>
        <v>10.411835934071847</v>
      </c>
      <c r="I25">
        <f t="shared" si="2"/>
        <v>386.05200000000002</v>
      </c>
      <c r="J25">
        <f t="shared" si="3"/>
        <v>302.40732409931701</v>
      </c>
      <c r="K25">
        <f t="shared" si="4"/>
        <v>30.683940070039206</v>
      </c>
      <c r="L25">
        <f t="shared" si="5"/>
        <v>39.170997154911603</v>
      </c>
      <c r="M25">
        <f t="shared" si="6"/>
        <v>0.22697894140726274</v>
      </c>
      <c r="N25">
        <f t="shared" si="7"/>
        <v>2.9556021671409058</v>
      </c>
      <c r="O25">
        <f t="shared" si="8"/>
        <v>0.21772064803313698</v>
      </c>
      <c r="P25">
        <f t="shared" si="9"/>
        <v>0.13687575819335568</v>
      </c>
      <c r="Q25">
        <f t="shared" si="10"/>
        <v>41.26081209240494</v>
      </c>
      <c r="R25">
        <f t="shared" si="11"/>
        <v>24.547141637844973</v>
      </c>
      <c r="S25">
        <f t="shared" si="12"/>
        <v>24.2044</v>
      </c>
      <c r="T25">
        <f t="shared" si="13"/>
        <v>3.0319456538315253</v>
      </c>
      <c r="U25">
        <f t="shared" si="14"/>
        <v>51.957790934558659</v>
      </c>
      <c r="V25">
        <f t="shared" si="15"/>
        <v>1.66034246434188</v>
      </c>
      <c r="W25">
        <f t="shared" si="16"/>
        <v>3.1955601546514889</v>
      </c>
      <c r="X25">
        <f t="shared" si="17"/>
        <v>1.3716031894896452</v>
      </c>
      <c r="Y25">
        <f t="shared" si="18"/>
        <v>-132.86414342998091</v>
      </c>
      <c r="Z25">
        <f t="shared" si="19"/>
        <v>140.09385921148467</v>
      </c>
      <c r="AA25">
        <f t="shared" si="20"/>
        <v>9.9902573290366536</v>
      </c>
      <c r="AB25">
        <f t="shared" si="21"/>
        <v>58.480785202945356</v>
      </c>
      <c r="AC25">
        <v>16</v>
      </c>
      <c r="AD25">
        <v>3</v>
      </c>
      <c r="AE25">
        <f t="shared" si="22"/>
        <v>1</v>
      </c>
      <c r="AF25">
        <f t="shared" si="23"/>
        <v>0</v>
      </c>
      <c r="AG25">
        <f t="shared" si="24"/>
        <v>54008.730513305796</v>
      </c>
      <c r="AH25" t="s">
        <v>298</v>
      </c>
      <c r="AI25">
        <v>10335.9</v>
      </c>
      <c r="AJ25">
        <v>829.47615384615403</v>
      </c>
      <c r="AK25">
        <v>3927.21</v>
      </c>
      <c r="AL25">
        <f t="shared" si="25"/>
        <v>3097.7338461538461</v>
      </c>
      <c r="AM25">
        <f t="shared" si="26"/>
        <v>0.78878742062529028</v>
      </c>
      <c r="AN25">
        <v>-1.25795980979639</v>
      </c>
      <c r="AO25" t="s">
        <v>333</v>
      </c>
      <c r="AP25">
        <v>10320.799999999999</v>
      </c>
      <c r="AQ25">
        <v>957.59348</v>
      </c>
      <c r="AR25">
        <v>2675.6</v>
      </c>
      <c r="AS25">
        <f t="shared" si="27"/>
        <v>0.64210140529227089</v>
      </c>
      <c r="AT25">
        <v>0.5</v>
      </c>
      <c r="AU25">
        <f t="shared" si="28"/>
        <v>210.64313964719034</v>
      </c>
      <c r="AV25">
        <f t="shared" si="29"/>
        <v>10.411835934071847</v>
      </c>
      <c r="AW25">
        <f t="shared" si="30"/>
        <v>67.627127991318488</v>
      </c>
      <c r="AX25">
        <f t="shared" si="31"/>
        <v>0.70444386305875317</v>
      </c>
      <c r="AY25">
        <f t="shared" si="32"/>
        <v>5.5400787148416841E-2</v>
      </c>
      <c r="AZ25">
        <f t="shared" si="33"/>
        <v>0.46778666467334434</v>
      </c>
      <c r="BA25" t="s">
        <v>334</v>
      </c>
      <c r="BB25">
        <v>790.79</v>
      </c>
      <c r="BC25">
        <f t="shared" si="34"/>
        <v>1884.81</v>
      </c>
      <c r="BD25">
        <f t="shared" si="35"/>
        <v>0.91150116987919205</v>
      </c>
      <c r="BE25">
        <f t="shared" si="36"/>
        <v>0.39905688651392357</v>
      </c>
      <c r="BF25">
        <f t="shared" si="37"/>
        <v>0.93060198728229337</v>
      </c>
      <c r="BG25">
        <f t="shared" si="38"/>
        <v>0.40404052192992701</v>
      </c>
      <c r="BH25">
        <f t="shared" si="39"/>
        <v>0.75272652245790805</v>
      </c>
      <c r="BI25">
        <f t="shared" si="40"/>
        <v>0.24727347754209195</v>
      </c>
      <c r="BJ25">
        <v>1774</v>
      </c>
      <c r="BK25">
        <v>300</v>
      </c>
      <c r="BL25">
        <v>300</v>
      </c>
      <c r="BM25">
        <v>300</v>
      </c>
      <c r="BN25">
        <v>10320.799999999999</v>
      </c>
      <c r="BO25">
        <v>2555.34</v>
      </c>
      <c r="BP25">
        <v>-8.3474199999999995E-3</v>
      </c>
      <c r="BQ25">
        <v>4.8499999999999996</v>
      </c>
      <c r="BR25">
        <f t="shared" si="41"/>
        <v>249.89099999999999</v>
      </c>
      <c r="BS25">
        <f t="shared" si="42"/>
        <v>210.64313964719034</v>
      </c>
      <c r="BT25">
        <f t="shared" si="43"/>
        <v>0.84294008046384361</v>
      </c>
      <c r="BU25">
        <f t="shared" si="44"/>
        <v>0.19588016092768723</v>
      </c>
      <c r="BV25">
        <v>6</v>
      </c>
      <c r="BW25">
        <v>0.5</v>
      </c>
      <c r="BX25" t="s">
        <v>299</v>
      </c>
      <c r="BY25">
        <v>1599861088.5999999</v>
      </c>
      <c r="BZ25">
        <v>386.05200000000002</v>
      </c>
      <c r="CA25">
        <v>399.94</v>
      </c>
      <c r="CB25">
        <v>16.363600000000002</v>
      </c>
      <c r="CC25">
        <v>12.8079</v>
      </c>
      <c r="CD25">
        <v>389.185</v>
      </c>
      <c r="CE25">
        <v>16.5396</v>
      </c>
      <c r="CF25">
        <v>500.06900000000002</v>
      </c>
      <c r="CG25">
        <v>101.366</v>
      </c>
      <c r="CH25">
        <v>9.9598300000000001E-2</v>
      </c>
      <c r="CI25">
        <v>25.083600000000001</v>
      </c>
      <c r="CJ25">
        <v>24.2044</v>
      </c>
      <c r="CK25">
        <v>999.9</v>
      </c>
      <c r="CL25">
        <v>0</v>
      </c>
      <c r="CM25">
        <v>0</v>
      </c>
      <c r="CN25">
        <v>10012.5</v>
      </c>
      <c r="CO25">
        <v>0</v>
      </c>
      <c r="CP25">
        <v>1.5289399999999999E-3</v>
      </c>
      <c r="CQ25">
        <v>249.89099999999999</v>
      </c>
      <c r="CR25">
        <v>0.90000999999999998</v>
      </c>
      <c r="CS25">
        <v>9.9989800000000004E-2</v>
      </c>
      <c r="CT25">
        <v>0</v>
      </c>
      <c r="CU25">
        <v>957.81799999999998</v>
      </c>
      <c r="CV25">
        <v>5.0011200000000002</v>
      </c>
      <c r="CW25">
        <v>2387.7600000000002</v>
      </c>
      <c r="CX25">
        <v>2399.0300000000002</v>
      </c>
      <c r="CY25">
        <v>40.5</v>
      </c>
      <c r="CZ25">
        <v>44.375</v>
      </c>
      <c r="DA25">
        <v>42.686999999999998</v>
      </c>
      <c r="DB25">
        <v>43.811999999999998</v>
      </c>
      <c r="DC25">
        <v>42.436999999999998</v>
      </c>
      <c r="DD25">
        <v>220.4</v>
      </c>
      <c r="DE25">
        <v>24.49</v>
      </c>
      <c r="DF25">
        <v>0</v>
      </c>
      <c r="DG25">
        <v>86.400000095367403</v>
      </c>
      <c r="DH25">
        <v>0</v>
      </c>
      <c r="DI25">
        <v>957.59348</v>
      </c>
      <c r="DJ25">
        <v>4.8774615238166401</v>
      </c>
      <c r="DK25">
        <v>6.13076921012612</v>
      </c>
      <c r="DL25">
        <v>2387.7503999999999</v>
      </c>
      <c r="DM25">
        <v>15</v>
      </c>
      <c r="DN25">
        <v>1599861062.0999999</v>
      </c>
      <c r="DO25" t="s">
        <v>335</v>
      </c>
      <c r="DP25">
        <v>1599861052.0999999</v>
      </c>
      <c r="DQ25">
        <v>1599861062.0999999</v>
      </c>
      <c r="DR25">
        <v>63</v>
      </c>
      <c r="DS25">
        <v>2.1999999999999999E-2</v>
      </c>
      <c r="DT25">
        <v>-1E-3</v>
      </c>
      <c r="DU25">
        <v>-3.133</v>
      </c>
      <c r="DV25">
        <v>-0.17599999999999999</v>
      </c>
      <c r="DW25">
        <v>400</v>
      </c>
      <c r="DX25">
        <v>13</v>
      </c>
      <c r="DY25">
        <v>0.1</v>
      </c>
      <c r="DZ25">
        <v>0.02</v>
      </c>
      <c r="EA25">
        <v>399.991268292683</v>
      </c>
      <c r="EB25">
        <v>-4.3484320553620502E-3</v>
      </c>
      <c r="EC25">
        <v>6.1497183909450297E-2</v>
      </c>
      <c r="ED25">
        <v>1</v>
      </c>
      <c r="EE25">
        <v>386.119097560976</v>
      </c>
      <c r="EF25">
        <v>-0.64323344947734795</v>
      </c>
      <c r="EG25">
        <v>8.7546448961438206E-2</v>
      </c>
      <c r="EH25">
        <v>1</v>
      </c>
      <c r="EI25">
        <v>12.808856097561</v>
      </c>
      <c r="EJ25">
        <v>-3.77142857142143E-3</v>
      </c>
      <c r="EK25">
        <v>7.9634799982369799E-4</v>
      </c>
      <c r="EL25">
        <v>1</v>
      </c>
      <c r="EM25">
        <v>16.382778048780501</v>
      </c>
      <c r="EN25">
        <v>-5.4859233449495101E-2</v>
      </c>
      <c r="EO25">
        <v>1.57661340080122E-2</v>
      </c>
      <c r="EP25">
        <v>1</v>
      </c>
      <c r="EQ25">
        <v>4</v>
      </c>
      <c r="ER25">
        <v>4</v>
      </c>
      <c r="ES25" t="s">
        <v>305</v>
      </c>
      <c r="ET25">
        <v>100</v>
      </c>
      <c r="EU25">
        <v>100</v>
      </c>
      <c r="EV25">
        <v>-3.133</v>
      </c>
      <c r="EW25">
        <v>-0.17599999999999999</v>
      </c>
      <c r="EX25">
        <v>-3.1328500000000199</v>
      </c>
      <c r="EY25">
        <v>0</v>
      </c>
      <c r="EZ25">
        <v>0</v>
      </c>
      <c r="FA25">
        <v>0</v>
      </c>
      <c r="FB25">
        <v>-0.17607999999999899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0.6</v>
      </c>
      <c r="FK25">
        <v>0.4</v>
      </c>
      <c r="FL25">
        <v>2</v>
      </c>
      <c r="FM25">
        <v>482.096</v>
      </c>
      <c r="FN25">
        <v>490.40600000000001</v>
      </c>
      <c r="FO25">
        <v>21.649699999999999</v>
      </c>
      <c r="FP25">
        <v>29.748699999999999</v>
      </c>
      <c r="FQ25">
        <v>30.0001</v>
      </c>
      <c r="FR25">
        <v>29.795500000000001</v>
      </c>
      <c r="FS25">
        <v>29.790900000000001</v>
      </c>
      <c r="FT25">
        <v>20.515000000000001</v>
      </c>
      <c r="FU25">
        <v>-30</v>
      </c>
      <c r="FV25">
        <v>-30</v>
      </c>
      <c r="FW25">
        <v>21.65</v>
      </c>
      <c r="FX25">
        <v>400</v>
      </c>
      <c r="FY25">
        <v>7.0820600000000002</v>
      </c>
      <c r="FZ25">
        <v>101.28700000000001</v>
      </c>
      <c r="GA25">
        <v>101.41500000000001</v>
      </c>
    </row>
    <row r="26" spans="1:183" x14ac:dyDescent="0.35">
      <c r="A26">
        <v>9</v>
      </c>
      <c r="B26">
        <v>1599861172.5999999</v>
      </c>
      <c r="C26">
        <v>2453</v>
      </c>
      <c r="D26" t="s">
        <v>336</v>
      </c>
      <c r="E26" t="s">
        <v>337</v>
      </c>
      <c r="F26">
        <v>1599861172.5999999</v>
      </c>
      <c r="G26">
        <f t="shared" si="0"/>
        <v>2.8126772471456737E-3</v>
      </c>
      <c r="H26">
        <f t="shared" si="1"/>
        <v>6.5164117144082105</v>
      </c>
      <c r="I26">
        <f t="shared" si="2"/>
        <v>390.87</v>
      </c>
      <c r="J26">
        <f t="shared" si="3"/>
        <v>331.5254563317759</v>
      </c>
      <c r="K26">
        <f t="shared" si="4"/>
        <v>33.638927956263771</v>
      </c>
      <c r="L26">
        <f t="shared" si="5"/>
        <v>39.660446940480007</v>
      </c>
      <c r="M26">
        <f t="shared" si="6"/>
        <v>0.20993066603878538</v>
      </c>
      <c r="N26">
        <f t="shared" si="7"/>
        <v>2.9529779866804557</v>
      </c>
      <c r="O26">
        <f t="shared" si="8"/>
        <v>0.20197795986384132</v>
      </c>
      <c r="P26">
        <f t="shared" si="9"/>
        <v>0.12692564270528359</v>
      </c>
      <c r="Q26">
        <f t="shared" si="10"/>
        <v>24.768637859582604</v>
      </c>
      <c r="R26">
        <f t="shared" si="11"/>
        <v>24.426529146788916</v>
      </c>
      <c r="S26">
        <f t="shared" si="12"/>
        <v>24.120799999999999</v>
      </c>
      <c r="T26">
        <f t="shared" si="13"/>
        <v>3.0167764282953295</v>
      </c>
      <c r="U26">
        <f t="shared" si="14"/>
        <v>51.431572288070107</v>
      </c>
      <c r="V26">
        <f t="shared" si="15"/>
        <v>1.6361773454208</v>
      </c>
      <c r="W26">
        <f t="shared" si="16"/>
        <v>3.1812703221603087</v>
      </c>
      <c r="X26">
        <f t="shared" si="17"/>
        <v>1.3805990828745296</v>
      </c>
      <c r="Y26">
        <f t="shared" si="18"/>
        <v>-124.03906659912421</v>
      </c>
      <c r="Z26">
        <f t="shared" si="19"/>
        <v>141.3067625258233</v>
      </c>
      <c r="AA26">
        <f t="shared" si="20"/>
        <v>10.077636796463175</v>
      </c>
      <c r="AB26">
        <f t="shared" si="21"/>
        <v>52.113970582744869</v>
      </c>
      <c r="AC26">
        <v>16</v>
      </c>
      <c r="AD26">
        <v>3</v>
      </c>
      <c r="AE26">
        <f t="shared" si="22"/>
        <v>1</v>
      </c>
      <c r="AF26">
        <f t="shared" si="23"/>
        <v>0</v>
      </c>
      <c r="AG26">
        <f t="shared" si="24"/>
        <v>53945.27425866657</v>
      </c>
      <c r="AH26" t="s">
        <v>298</v>
      </c>
      <c r="AI26">
        <v>10335.9</v>
      </c>
      <c r="AJ26">
        <v>829.47615384615403</v>
      </c>
      <c r="AK26">
        <v>3927.21</v>
      </c>
      <c r="AL26">
        <f t="shared" si="25"/>
        <v>3097.7338461538461</v>
      </c>
      <c r="AM26">
        <f t="shared" si="26"/>
        <v>0.78878742062529028</v>
      </c>
      <c r="AN26">
        <v>-1.25795980979639</v>
      </c>
      <c r="AO26" t="s">
        <v>338</v>
      </c>
      <c r="AP26">
        <v>10313.4</v>
      </c>
      <c r="AQ26">
        <v>909.336461538462</v>
      </c>
      <c r="AR26">
        <v>2777.26</v>
      </c>
      <c r="AS26">
        <f t="shared" si="27"/>
        <v>0.67257784235596885</v>
      </c>
      <c r="AT26">
        <v>0.5</v>
      </c>
      <c r="AU26">
        <f t="shared" si="28"/>
        <v>126.49912514979098</v>
      </c>
      <c r="AV26">
        <f t="shared" si="29"/>
        <v>6.5164117144082105</v>
      </c>
      <c r="AW26">
        <f t="shared" si="30"/>
        <v>42.540254326582044</v>
      </c>
      <c r="AX26">
        <f t="shared" si="31"/>
        <v>0.71402029338268658</v>
      </c>
      <c r="AY26">
        <f t="shared" si="32"/>
        <v>6.1457907436108822E-2</v>
      </c>
      <c r="AZ26">
        <f t="shared" si="33"/>
        <v>0.41405918063126956</v>
      </c>
      <c r="BA26" t="s">
        <v>339</v>
      </c>
      <c r="BB26">
        <v>794.24</v>
      </c>
      <c r="BC26">
        <f t="shared" si="34"/>
        <v>1983.0200000000002</v>
      </c>
      <c r="BD26">
        <f t="shared" si="35"/>
        <v>0.94195900115053699</v>
      </c>
      <c r="BE26">
        <f t="shared" si="36"/>
        <v>0.36704788108408309</v>
      </c>
      <c r="BF26">
        <f t="shared" si="37"/>
        <v>0.95899939931733036</v>
      </c>
      <c r="BG26">
        <f t="shared" si="38"/>
        <v>0.37122298335209802</v>
      </c>
      <c r="BH26">
        <f t="shared" si="39"/>
        <v>0.82273344214973898</v>
      </c>
      <c r="BI26">
        <f t="shared" si="40"/>
        <v>0.17726655785026102</v>
      </c>
      <c r="BJ26">
        <v>1776</v>
      </c>
      <c r="BK26">
        <v>300</v>
      </c>
      <c r="BL26">
        <v>300</v>
      </c>
      <c r="BM26">
        <v>300</v>
      </c>
      <c r="BN26">
        <v>10313.4</v>
      </c>
      <c r="BO26">
        <v>2668</v>
      </c>
      <c r="BP26">
        <v>-8.4268699999999995E-3</v>
      </c>
      <c r="BQ26">
        <v>5.09</v>
      </c>
      <c r="BR26">
        <f t="shared" si="41"/>
        <v>150.07599999999999</v>
      </c>
      <c r="BS26">
        <f t="shared" si="42"/>
        <v>126.49912514979098</v>
      </c>
      <c r="BT26">
        <f t="shared" si="43"/>
        <v>0.84290043144667359</v>
      </c>
      <c r="BU26">
        <f t="shared" si="44"/>
        <v>0.19580086289334728</v>
      </c>
      <c r="BV26">
        <v>6</v>
      </c>
      <c r="BW26">
        <v>0.5</v>
      </c>
      <c r="BX26" t="s">
        <v>299</v>
      </c>
      <c r="BY26">
        <v>1599861172.5999999</v>
      </c>
      <c r="BZ26">
        <v>390.87</v>
      </c>
      <c r="CA26">
        <v>400.00900000000001</v>
      </c>
      <c r="CB26">
        <v>16.1252</v>
      </c>
      <c r="CC26">
        <v>12.804399999999999</v>
      </c>
      <c r="CD26">
        <v>394.053</v>
      </c>
      <c r="CE26">
        <v>16.301600000000001</v>
      </c>
      <c r="CF26">
        <v>499.99799999999999</v>
      </c>
      <c r="CG26">
        <v>101.367</v>
      </c>
      <c r="CH26">
        <v>0.100104</v>
      </c>
      <c r="CI26">
        <v>25.008400000000002</v>
      </c>
      <c r="CJ26">
        <v>24.120799999999999</v>
      </c>
      <c r="CK26">
        <v>999.9</v>
      </c>
      <c r="CL26">
        <v>0</v>
      </c>
      <c r="CM26">
        <v>0</v>
      </c>
      <c r="CN26">
        <v>9997.5</v>
      </c>
      <c r="CO26">
        <v>0</v>
      </c>
      <c r="CP26">
        <v>1.5289399999999999E-3</v>
      </c>
      <c r="CQ26">
        <v>150.07599999999999</v>
      </c>
      <c r="CR26">
        <v>0.89999399999999996</v>
      </c>
      <c r="CS26">
        <v>0.100006</v>
      </c>
      <c r="CT26">
        <v>0</v>
      </c>
      <c r="CU26">
        <v>909.10500000000002</v>
      </c>
      <c r="CV26">
        <v>5.0011200000000002</v>
      </c>
      <c r="CW26">
        <v>1358.81</v>
      </c>
      <c r="CX26">
        <v>1421.21</v>
      </c>
      <c r="CY26">
        <v>40.125</v>
      </c>
      <c r="CZ26">
        <v>44.186999999999998</v>
      </c>
      <c r="DA26">
        <v>42.375</v>
      </c>
      <c r="DB26">
        <v>43.625</v>
      </c>
      <c r="DC26">
        <v>42.125</v>
      </c>
      <c r="DD26">
        <v>130.57</v>
      </c>
      <c r="DE26">
        <v>14.51</v>
      </c>
      <c r="DF26">
        <v>0</v>
      </c>
      <c r="DG26">
        <v>83.400000095367403</v>
      </c>
      <c r="DH26">
        <v>0</v>
      </c>
      <c r="DI26">
        <v>909.336461538462</v>
      </c>
      <c r="DJ26">
        <v>-8.4786261866258896E-3</v>
      </c>
      <c r="DK26">
        <v>-2.4430769248042301</v>
      </c>
      <c r="DL26">
        <v>1358.48692307692</v>
      </c>
      <c r="DM26">
        <v>15</v>
      </c>
      <c r="DN26">
        <v>1599861144.0999999</v>
      </c>
      <c r="DO26" t="s">
        <v>340</v>
      </c>
      <c r="DP26">
        <v>1599861143.0999999</v>
      </c>
      <c r="DQ26">
        <v>1599861144.0999999</v>
      </c>
      <c r="DR26">
        <v>64</v>
      </c>
      <c r="DS26">
        <v>-0.05</v>
      </c>
      <c r="DT26">
        <v>0</v>
      </c>
      <c r="DU26">
        <v>-3.1829999999999998</v>
      </c>
      <c r="DV26">
        <v>-0.17599999999999999</v>
      </c>
      <c r="DW26">
        <v>400</v>
      </c>
      <c r="DX26">
        <v>13</v>
      </c>
      <c r="DY26">
        <v>0.24</v>
      </c>
      <c r="DZ26">
        <v>0.02</v>
      </c>
      <c r="EA26">
        <v>399.99734146341501</v>
      </c>
      <c r="EB26">
        <v>-9.1839721253953205E-2</v>
      </c>
      <c r="EC26">
        <v>5.7377062535262403E-2</v>
      </c>
      <c r="ED26">
        <v>1</v>
      </c>
      <c r="EE26">
        <v>390.96824390243899</v>
      </c>
      <c r="EF26">
        <v>-0.526557491290366</v>
      </c>
      <c r="EG26">
        <v>5.4771267386397503E-2</v>
      </c>
      <c r="EH26">
        <v>1</v>
      </c>
      <c r="EI26">
        <v>12.8058829268293</v>
      </c>
      <c r="EJ26">
        <v>-1.0954703832374299E-3</v>
      </c>
      <c r="EK26">
        <v>8.0179750470323096E-4</v>
      </c>
      <c r="EL26">
        <v>1</v>
      </c>
      <c r="EM26">
        <v>16.1590512195122</v>
      </c>
      <c r="EN26">
        <v>-0.180970034843212</v>
      </c>
      <c r="EO26">
        <v>1.7875915421911401E-2</v>
      </c>
      <c r="EP26">
        <v>1</v>
      </c>
      <c r="EQ26">
        <v>4</v>
      </c>
      <c r="ER26">
        <v>4</v>
      </c>
      <c r="ES26" t="s">
        <v>305</v>
      </c>
      <c r="ET26">
        <v>100</v>
      </c>
      <c r="EU26">
        <v>100</v>
      </c>
      <c r="EV26">
        <v>-3.1829999999999998</v>
      </c>
      <c r="EW26">
        <v>-0.1764</v>
      </c>
      <c r="EX26">
        <v>-3.1831999999999998</v>
      </c>
      <c r="EY26">
        <v>0</v>
      </c>
      <c r="EZ26">
        <v>0</v>
      </c>
      <c r="FA26">
        <v>0</v>
      </c>
      <c r="FB26">
        <v>-0.17638000000000001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0.5</v>
      </c>
      <c r="FK26">
        <v>0.5</v>
      </c>
      <c r="FL26">
        <v>2</v>
      </c>
      <c r="FM26">
        <v>481.96899999999999</v>
      </c>
      <c r="FN26">
        <v>490.02100000000002</v>
      </c>
      <c r="FO26">
        <v>21.649699999999999</v>
      </c>
      <c r="FP26">
        <v>29.753900000000002</v>
      </c>
      <c r="FQ26">
        <v>30.0001</v>
      </c>
      <c r="FR26">
        <v>29.800699999999999</v>
      </c>
      <c r="FS26">
        <v>29.795999999999999</v>
      </c>
      <c r="FT26">
        <v>20.514500000000002</v>
      </c>
      <c r="FU26">
        <v>-30</v>
      </c>
      <c r="FV26">
        <v>-30</v>
      </c>
      <c r="FW26">
        <v>21.65</v>
      </c>
      <c r="FX26">
        <v>400</v>
      </c>
      <c r="FY26">
        <v>7.0820600000000002</v>
      </c>
      <c r="FZ26">
        <v>101.28700000000001</v>
      </c>
      <c r="GA26">
        <v>101.41200000000001</v>
      </c>
    </row>
    <row r="27" spans="1:183" x14ac:dyDescent="0.35">
      <c r="A27">
        <v>10</v>
      </c>
      <c r="B27">
        <v>1599861258.5999999</v>
      </c>
      <c r="C27">
        <v>2539</v>
      </c>
      <c r="D27" t="s">
        <v>341</v>
      </c>
      <c r="E27" t="s">
        <v>342</v>
      </c>
      <c r="F27">
        <v>1599861258.5999999</v>
      </c>
      <c r="G27">
        <f t="shared" si="0"/>
        <v>2.5497786418180197E-3</v>
      </c>
      <c r="H27">
        <f t="shared" si="1"/>
        <v>4.2015715202656905</v>
      </c>
      <c r="I27">
        <f t="shared" si="2"/>
        <v>393.70699999999999</v>
      </c>
      <c r="J27">
        <f t="shared" si="3"/>
        <v>348.20232525566956</v>
      </c>
      <c r="K27">
        <f t="shared" si="4"/>
        <v>35.332021208553783</v>
      </c>
      <c r="L27">
        <f t="shared" si="5"/>
        <v>39.949371572238206</v>
      </c>
      <c r="M27">
        <f t="shared" si="6"/>
        <v>0.18640435059673782</v>
      </c>
      <c r="N27">
        <f t="shared" si="7"/>
        <v>2.9569914680549401</v>
      </c>
      <c r="O27">
        <f t="shared" si="8"/>
        <v>0.18011370798553553</v>
      </c>
      <c r="P27">
        <f t="shared" si="9"/>
        <v>0.11311857133443817</v>
      </c>
      <c r="Q27">
        <f t="shared" si="10"/>
        <v>16.480209520121591</v>
      </c>
      <c r="R27">
        <f t="shared" si="11"/>
        <v>24.378090295130558</v>
      </c>
      <c r="S27">
        <f t="shared" si="12"/>
        <v>24.073799999999999</v>
      </c>
      <c r="T27">
        <f t="shared" si="13"/>
        <v>3.0082774472474707</v>
      </c>
      <c r="U27">
        <f t="shared" si="14"/>
        <v>50.641347173779927</v>
      </c>
      <c r="V27">
        <f t="shared" si="15"/>
        <v>1.6044709596519802</v>
      </c>
      <c r="W27">
        <f t="shared" si="16"/>
        <v>3.1683022849809008</v>
      </c>
      <c r="X27">
        <f t="shared" si="17"/>
        <v>1.4038064875954905</v>
      </c>
      <c r="Y27">
        <f t="shared" si="18"/>
        <v>-112.44523810417466</v>
      </c>
      <c r="Z27">
        <f t="shared" si="19"/>
        <v>138.07134433872676</v>
      </c>
      <c r="AA27">
        <f t="shared" si="20"/>
        <v>9.8278047326238216</v>
      </c>
      <c r="AB27">
        <f t="shared" si="21"/>
        <v>51.934120487297506</v>
      </c>
      <c r="AC27">
        <v>16</v>
      </c>
      <c r="AD27">
        <v>3</v>
      </c>
      <c r="AE27">
        <f t="shared" si="22"/>
        <v>1</v>
      </c>
      <c r="AF27">
        <f t="shared" si="23"/>
        <v>0</v>
      </c>
      <c r="AG27">
        <f t="shared" si="24"/>
        <v>54075.718096976343</v>
      </c>
      <c r="AH27" t="s">
        <v>298</v>
      </c>
      <c r="AI27">
        <v>10335.9</v>
      </c>
      <c r="AJ27">
        <v>829.47615384615403</v>
      </c>
      <c r="AK27">
        <v>3927.21</v>
      </c>
      <c r="AL27">
        <f t="shared" si="25"/>
        <v>3097.7338461538461</v>
      </c>
      <c r="AM27">
        <f t="shared" si="26"/>
        <v>0.78878742062529028</v>
      </c>
      <c r="AN27">
        <v>-1.25795980979639</v>
      </c>
      <c r="AO27" t="s">
        <v>343</v>
      </c>
      <c r="AP27">
        <v>10309.9</v>
      </c>
      <c r="AQ27">
        <v>873.12544000000003</v>
      </c>
      <c r="AR27">
        <v>2845.85</v>
      </c>
      <c r="AS27">
        <f t="shared" si="27"/>
        <v>0.69319344308378872</v>
      </c>
      <c r="AT27">
        <v>0.5</v>
      </c>
      <c r="AU27">
        <f t="shared" si="28"/>
        <v>84.206831092968216</v>
      </c>
      <c r="AV27">
        <f t="shared" si="29"/>
        <v>4.2015715202656905</v>
      </c>
      <c r="AW27">
        <f t="shared" si="30"/>
        <v>29.185811588254836</v>
      </c>
      <c r="AX27">
        <f t="shared" si="31"/>
        <v>0.72108860270218023</v>
      </c>
      <c r="AY27">
        <f t="shared" si="32"/>
        <v>6.4834779544601401E-2</v>
      </c>
      <c r="AZ27">
        <f t="shared" si="33"/>
        <v>0.37997786250153737</v>
      </c>
      <c r="BA27" t="s">
        <v>344</v>
      </c>
      <c r="BB27">
        <v>793.74</v>
      </c>
      <c r="BC27">
        <f t="shared" si="34"/>
        <v>2052.1099999999997</v>
      </c>
      <c r="BD27">
        <f t="shared" si="35"/>
        <v>0.96131521214749704</v>
      </c>
      <c r="BE27">
        <f t="shared" si="36"/>
        <v>0.34509984138989686</v>
      </c>
      <c r="BF27">
        <f t="shared" si="37"/>
        <v>0.9783525826636239</v>
      </c>
      <c r="BG27">
        <f t="shared" si="38"/>
        <v>0.34908099071927023</v>
      </c>
      <c r="BH27">
        <f t="shared" si="39"/>
        <v>0.87391146968521982</v>
      </c>
      <c r="BI27">
        <f t="shared" si="40"/>
        <v>0.12608853031478018</v>
      </c>
      <c r="BJ27">
        <v>1778</v>
      </c>
      <c r="BK27">
        <v>300</v>
      </c>
      <c r="BL27">
        <v>300</v>
      </c>
      <c r="BM27">
        <v>300</v>
      </c>
      <c r="BN27">
        <v>10309.9</v>
      </c>
      <c r="BO27">
        <v>2754.52</v>
      </c>
      <c r="BP27">
        <v>-8.4666600000000009E-3</v>
      </c>
      <c r="BQ27">
        <v>1.61</v>
      </c>
      <c r="BR27">
        <f t="shared" si="41"/>
        <v>99.906599999999997</v>
      </c>
      <c r="BS27">
        <f t="shared" si="42"/>
        <v>84.206831092968216</v>
      </c>
      <c r="BT27">
        <f t="shared" si="43"/>
        <v>0.84285553800217627</v>
      </c>
      <c r="BU27">
        <f t="shared" si="44"/>
        <v>0.19571107600435267</v>
      </c>
      <c r="BV27">
        <v>6</v>
      </c>
      <c r="BW27">
        <v>0.5</v>
      </c>
      <c r="BX27" t="s">
        <v>299</v>
      </c>
      <c r="BY27">
        <v>1599861258.5999999</v>
      </c>
      <c r="BZ27">
        <v>393.70699999999999</v>
      </c>
      <c r="CA27">
        <v>399.95299999999997</v>
      </c>
      <c r="CB27">
        <v>15.8123</v>
      </c>
      <c r="CC27">
        <v>12.8012</v>
      </c>
      <c r="CD27">
        <v>396.86599999999999</v>
      </c>
      <c r="CE27">
        <v>15.986800000000001</v>
      </c>
      <c r="CF27">
        <v>500.04199999999997</v>
      </c>
      <c r="CG27">
        <v>101.37</v>
      </c>
      <c r="CH27">
        <v>9.9802600000000005E-2</v>
      </c>
      <c r="CI27">
        <v>24.939900000000002</v>
      </c>
      <c r="CJ27">
        <v>24.073799999999999</v>
      </c>
      <c r="CK27">
        <v>999.9</v>
      </c>
      <c r="CL27">
        <v>0</v>
      </c>
      <c r="CM27">
        <v>0</v>
      </c>
      <c r="CN27">
        <v>10020</v>
      </c>
      <c r="CO27">
        <v>0</v>
      </c>
      <c r="CP27">
        <v>1.5289399999999999E-3</v>
      </c>
      <c r="CQ27">
        <v>99.906599999999997</v>
      </c>
      <c r="CR27">
        <v>0.89982300000000004</v>
      </c>
      <c r="CS27">
        <v>0.100177</v>
      </c>
      <c r="CT27">
        <v>0</v>
      </c>
      <c r="CU27">
        <v>872.62699999999995</v>
      </c>
      <c r="CV27">
        <v>5.0011200000000002</v>
      </c>
      <c r="CW27">
        <v>864.245</v>
      </c>
      <c r="CX27">
        <v>929.69799999999998</v>
      </c>
      <c r="CY27">
        <v>39.75</v>
      </c>
      <c r="CZ27">
        <v>43.936999999999998</v>
      </c>
      <c r="DA27">
        <v>42.125</v>
      </c>
      <c r="DB27">
        <v>43.436999999999998</v>
      </c>
      <c r="DC27">
        <v>41.811999999999998</v>
      </c>
      <c r="DD27">
        <v>85.4</v>
      </c>
      <c r="DE27">
        <v>9.51</v>
      </c>
      <c r="DF27">
        <v>0</v>
      </c>
      <c r="DG27">
        <v>85.200000047683702</v>
      </c>
      <c r="DH27">
        <v>0</v>
      </c>
      <c r="DI27">
        <v>873.12544000000003</v>
      </c>
      <c r="DJ27">
        <v>-2.0100769247885002</v>
      </c>
      <c r="DK27">
        <v>-7.7509230924767198</v>
      </c>
      <c r="DL27">
        <v>865.91956000000005</v>
      </c>
      <c r="DM27">
        <v>15</v>
      </c>
      <c r="DN27">
        <v>1599861232.0999999</v>
      </c>
      <c r="DO27" t="s">
        <v>345</v>
      </c>
      <c r="DP27">
        <v>1599861227.0999999</v>
      </c>
      <c r="DQ27">
        <v>1599861232.0999999</v>
      </c>
      <c r="DR27">
        <v>65</v>
      </c>
      <c r="DS27">
        <v>2.4E-2</v>
      </c>
      <c r="DT27">
        <v>2E-3</v>
      </c>
      <c r="DU27">
        <v>-3.1589999999999998</v>
      </c>
      <c r="DV27">
        <v>-0.17399999999999999</v>
      </c>
      <c r="DW27">
        <v>400</v>
      </c>
      <c r="DX27">
        <v>13</v>
      </c>
      <c r="DY27">
        <v>0.2</v>
      </c>
      <c r="DZ27">
        <v>0.03</v>
      </c>
      <c r="EA27">
        <v>399.982243902439</v>
      </c>
      <c r="EB27">
        <v>-3.3240418113594898E-3</v>
      </c>
      <c r="EC27">
        <v>3.2581440540555603E-2</v>
      </c>
      <c r="ED27">
        <v>1</v>
      </c>
      <c r="EE27">
        <v>393.76348780487803</v>
      </c>
      <c r="EF27">
        <v>-0.25377700348413301</v>
      </c>
      <c r="EG27">
        <v>3.5827583018358498E-2</v>
      </c>
      <c r="EH27">
        <v>1</v>
      </c>
      <c r="EI27">
        <v>12.802970731707299</v>
      </c>
      <c r="EJ27">
        <v>2.4188153310323798E-3</v>
      </c>
      <c r="EK27">
        <v>9.7985661032593202E-4</v>
      </c>
      <c r="EL27">
        <v>1</v>
      </c>
      <c r="EM27">
        <v>15.849958536585399</v>
      </c>
      <c r="EN27">
        <v>-0.17040627177699899</v>
      </c>
      <c r="EO27">
        <v>2.0330392670853799E-2</v>
      </c>
      <c r="EP27">
        <v>1</v>
      </c>
      <c r="EQ27">
        <v>4</v>
      </c>
      <c r="ER27">
        <v>4</v>
      </c>
      <c r="ES27" t="s">
        <v>305</v>
      </c>
      <c r="ET27">
        <v>100</v>
      </c>
      <c r="EU27">
        <v>100</v>
      </c>
      <c r="EV27">
        <v>-3.1589999999999998</v>
      </c>
      <c r="EW27">
        <v>-0.17449999999999999</v>
      </c>
      <c r="EX27">
        <v>-3.15949999999992</v>
      </c>
      <c r="EY27">
        <v>0</v>
      </c>
      <c r="EZ27">
        <v>0</v>
      </c>
      <c r="FA27">
        <v>0</v>
      </c>
      <c r="FB27">
        <v>-0.17446500000000001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0.5</v>
      </c>
      <c r="FK27">
        <v>0.4</v>
      </c>
      <c r="FL27">
        <v>2</v>
      </c>
      <c r="FM27">
        <v>481.779</v>
      </c>
      <c r="FN27">
        <v>490.25</v>
      </c>
      <c r="FO27">
        <v>21.6494</v>
      </c>
      <c r="FP27">
        <v>29.751300000000001</v>
      </c>
      <c r="FQ27">
        <v>30.0001</v>
      </c>
      <c r="FR27">
        <v>29.8032</v>
      </c>
      <c r="FS27">
        <v>29.7986</v>
      </c>
      <c r="FT27">
        <v>20.5166</v>
      </c>
      <c r="FU27">
        <v>-30</v>
      </c>
      <c r="FV27">
        <v>-30</v>
      </c>
      <c r="FW27">
        <v>21.65</v>
      </c>
      <c r="FX27">
        <v>400</v>
      </c>
      <c r="FY27">
        <v>7.0820600000000002</v>
      </c>
      <c r="FZ27">
        <v>101.289</v>
      </c>
      <c r="GA27">
        <v>101.411</v>
      </c>
    </row>
    <row r="28" spans="1:183" x14ac:dyDescent="0.35">
      <c r="A28">
        <v>11</v>
      </c>
      <c r="B28">
        <v>1599861337.5999999</v>
      </c>
      <c r="C28">
        <v>2618</v>
      </c>
      <c r="D28" t="s">
        <v>346</v>
      </c>
      <c r="E28" t="s">
        <v>347</v>
      </c>
      <c r="F28">
        <v>1599861337.5999999</v>
      </c>
      <c r="G28">
        <f t="shared" si="0"/>
        <v>2.3410958451775929E-3</v>
      </c>
      <c r="H28">
        <f t="shared" si="1"/>
        <v>1.5413485688724478</v>
      </c>
      <c r="I28">
        <f t="shared" si="2"/>
        <v>397.03399999999999</v>
      </c>
      <c r="J28">
        <f t="shared" si="3"/>
        <v>373.18493664399176</v>
      </c>
      <c r="K28">
        <f t="shared" si="4"/>
        <v>37.867135230855709</v>
      </c>
      <c r="L28">
        <f t="shared" si="5"/>
        <v>40.287103505440008</v>
      </c>
      <c r="M28">
        <f t="shared" si="6"/>
        <v>0.16833096873904949</v>
      </c>
      <c r="N28">
        <f t="shared" si="7"/>
        <v>2.9504951219726938</v>
      </c>
      <c r="O28">
        <f t="shared" si="8"/>
        <v>0.16317195339562063</v>
      </c>
      <c r="P28">
        <f t="shared" si="9"/>
        <v>0.10243281711456323</v>
      </c>
      <c r="Q28">
        <f t="shared" si="10"/>
        <v>8.2434134308332414</v>
      </c>
      <c r="R28">
        <f t="shared" si="11"/>
        <v>24.32508201091747</v>
      </c>
      <c r="S28">
        <f t="shared" si="12"/>
        <v>24.0364</v>
      </c>
      <c r="T28">
        <f t="shared" si="13"/>
        <v>3.0015293927252915</v>
      </c>
      <c r="U28">
        <f t="shared" si="14"/>
        <v>49.994450829404983</v>
      </c>
      <c r="V28">
        <f t="shared" si="15"/>
        <v>1.5785509850880002</v>
      </c>
      <c r="W28">
        <f t="shared" si="16"/>
        <v>3.1574523950157118</v>
      </c>
      <c r="X28">
        <f t="shared" si="17"/>
        <v>1.4229784076372913</v>
      </c>
      <c r="Y28">
        <f t="shared" si="18"/>
        <v>-103.24232677233185</v>
      </c>
      <c r="Z28">
        <f t="shared" si="19"/>
        <v>134.57076069135996</v>
      </c>
      <c r="AA28">
        <f t="shared" si="20"/>
        <v>9.5951326969003805</v>
      </c>
      <c r="AB28">
        <f t="shared" si="21"/>
        <v>49.166980046761736</v>
      </c>
      <c r="AC28">
        <v>16</v>
      </c>
      <c r="AD28">
        <v>3</v>
      </c>
      <c r="AE28">
        <f t="shared" si="22"/>
        <v>1</v>
      </c>
      <c r="AF28">
        <f t="shared" si="23"/>
        <v>0</v>
      </c>
      <c r="AG28">
        <f t="shared" si="24"/>
        <v>53895.21428224304</v>
      </c>
      <c r="AH28" t="s">
        <v>298</v>
      </c>
      <c r="AI28">
        <v>10335.9</v>
      </c>
      <c r="AJ28">
        <v>829.47615384615403</v>
      </c>
      <c r="AK28">
        <v>3927.21</v>
      </c>
      <c r="AL28">
        <f t="shared" si="25"/>
        <v>3097.7338461538461</v>
      </c>
      <c r="AM28">
        <f t="shared" si="26"/>
        <v>0.78878742062529028</v>
      </c>
      <c r="AN28">
        <v>-1.25795980979639</v>
      </c>
      <c r="AO28" t="s">
        <v>348</v>
      </c>
      <c r="AP28">
        <v>10305.799999999999</v>
      </c>
      <c r="AQ28">
        <v>826.15603999999996</v>
      </c>
      <c r="AR28">
        <v>2850.17</v>
      </c>
      <c r="AS28">
        <f t="shared" si="27"/>
        <v>0.71013797773466147</v>
      </c>
      <c r="AT28">
        <v>0.5</v>
      </c>
      <c r="AU28">
        <f t="shared" si="28"/>
        <v>42.194208214734552</v>
      </c>
      <c r="AV28">
        <f t="shared" si="29"/>
        <v>1.5413485688724478</v>
      </c>
      <c r="AW28">
        <f t="shared" si="30"/>
        <v>14.981854846863417</v>
      </c>
      <c r="AX28">
        <f t="shared" si="31"/>
        <v>0.71421353813983024</v>
      </c>
      <c r="AY28">
        <f t="shared" si="32"/>
        <v>6.6343427145797149E-2</v>
      </c>
      <c r="AZ28">
        <f t="shared" si="33"/>
        <v>0.3778862313476038</v>
      </c>
      <c r="BA28" t="s">
        <v>349</v>
      </c>
      <c r="BB28">
        <v>814.54</v>
      </c>
      <c r="BC28">
        <f t="shared" si="34"/>
        <v>2035.63</v>
      </c>
      <c r="BD28">
        <f t="shared" si="35"/>
        <v>0.99429363882434441</v>
      </c>
      <c r="BE28">
        <f t="shared" si="36"/>
        <v>0.34601804881339815</v>
      </c>
      <c r="BF28">
        <f t="shared" si="37"/>
        <v>1.0016430563454595</v>
      </c>
      <c r="BG28">
        <f t="shared" si="38"/>
        <v>0.34768642287885881</v>
      </c>
      <c r="BH28">
        <f t="shared" si="39"/>
        <v>0.98031352596294219</v>
      </c>
      <c r="BI28">
        <f t="shared" si="40"/>
        <v>1.9686474037057811E-2</v>
      </c>
      <c r="BJ28">
        <v>1780</v>
      </c>
      <c r="BK28">
        <v>300</v>
      </c>
      <c r="BL28">
        <v>300</v>
      </c>
      <c r="BM28">
        <v>300</v>
      </c>
      <c r="BN28">
        <v>10305.799999999999</v>
      </c>
      <c r="BO28">
        <v>2799.3</v>
      </c>
      <c r="BP28">
        <v>-8.5060499999999994E-3</v>
      </c>
      <c r="BQ28">
        <v>-12.08</v>
      </c>
      <c r="BR28">
        <f t="shared" si="41"/>
        <v>50.071199999999997</v>
      </c>
      <c r="BS28">
        <f t="shared" si="42"/>
        <v>42.194208214734552</v>
      </c>
      <c r="BT28">
        <f t="shared" si="43"/>
        <v>0.84268418201949535</v>
      </c>
      <c r="BU28">
        <f t="shared" si="44"/>
        <v>0.19536836403899094</v>
      </c>
      <c r="BV28">
        <v>6</v>
      </c>
      <c r="BW28">
        <v>0.5</v>
      </c>
      <c r="BX28" t="s">
        <v>299</v>
      </c>
      <c r="BY28">
        <v>1599861337.5999999</v>
      </c>
      <c r="BZ28">
        <v>397.03399999999999</v>
      </c>
      <c r="CA28">
        <v>399.99900000000002</v>
      </c>
      <c r="CB28">
        <v>15.556800000000001</v>
      </c>
      <c r="CC28">
        <v>12.7912</v>
      </c>
      <c r="CD28">
        <v>400.18299999999999</v>
      </c>
      <c r="CE28">
        <v>15.7338</v>
      </c>
      <c r="CF28">
        <v>500.00200000000001</v>
      </c>
      <c r="CG28">
        <v>101.37</v>
      </c>
      <c r="CH28">
        <v>0.10016</v>
      </c>
      <c r="CI28">
        <v>24.882400000000001</v>
      </c>
      <c r="CJ28">
        <v>24.0364</v>
      </c>
      <c r="CK28">
        <v>999.9</v>
      </c>
      <c r="CL28">
        <v>0</v>
      </c>
      <c r="CM28">
        <v>0</v>
      </c>
      <c r="CN28">
        <v>9983.1200000000008</v>
      </c>
      <c r="CO28">
        <v>0</v>
      </c>
      <c r="CP28">
        <v>1.5289399999999999E-3</v>
      </c>
      <c r="CQ28">
        <v>50.071199999999997</v>
      </c>
      <c r="CR28">
        <v>0.90054500000000004</v>
      </c>
      <c r="CS28">
        <v>9.9454600000000004E-2</v>
      </c>
      <c r="CT28">
        <v>0</v>
      </c>
      <c r="CU28">
        <v>826.995</v>
      </c>
      <c r="CV28">
        <v>5.0011200000000002</v>
      </c>
      <c r="CW28">
        <v>403.92399999999998</v>
      </c>
      <c r="CX28">
        <v>441.56799999999998</v>
      </c>
      <c r="CY28">
        <v>39.436999999999998</v>
      </c>
      <c r="CZ28">
        <v>43.686999999999998</v>
      </c>
      <c r="DA28">
        <v>41.811999999999998</v>
      </c>
      <c r="DB28">
        <v>43.25</v>
      </c>
      <c r="DC28">
        <v>41.561999999999998</v>
      </c>
      <c r="DD28">
        <v>40.590000000000003</v>
      </c>
      <c r="DE28">
        <v>4.4800000000000004</v>
      </c>
      <c r="DF28">
        <v>0</v>
      </c>
      <c r="DG28">
        <v>78.400000095367403</v>
      </c>
      <c r="DH28">
        <v>0</v>
      </c>
      <c r="DI28">
        <v>826.15603999999996</v>
      </c>
      <c r="DJ28">
        <v>6.0022307832263202</v>
      </c>
      <c r="DK28">
        <v>6.6339999371704499</v>
      </c>
      <c r="DL28">
        <v>403.09224</v>
      </c>
      <c r="DM28">
        <v>15</v>
      </c>
      <c r="DN28">
        <v>1599861311.0999999</v>
      </c>
      <c r="DO28" t="s">
        <v>350</v>
      </c>
      <c r="DP28">
        <v>1599861307.0999999</v>
      </c>
      <c r="DQ28">
        <v>1599861311.0999999</v>
      </c>
      <c r="DR28">
        <v>66</v>
      </c>
      <c r="DS28">
        <v>0.01</v>
      </c>
      <c r="DT28">
        <v>-3.0000000000000001E-3</v>
      </c>
      <c r="DU28">
        <v>-3.149</v>
      </c>
      <c r="DV28">
        <v>-0.17699999999999999</v>
      </c>
      <c r="DW28">
        <v>400</v>
      </c>
      <c r="DX28">
        <v>13</v>
      </c>
      <c r="DY28">
        <v>0.55000000000000004</v>
      </c>
      <c r="DZ28">
        <v>0.03</v>
      </c>
      <c r="EA28">
        <v>400.009048780488</v>
      </c>
      <c r="EB28">
        <v>8.1595818815944798E-2</v>
      </c>
      <c r="EC28">
        <v>3.2780832605623499E-2</v>
      </c>
      <c r="ED28">
        <v>1</v>
      </c>
      <c r="EE28">
        <v>397.00592682926799</v>
      </c>
      <c r="EF28">
        <v>0.23763763066219401</v>
      </c>
      <c r="EG28">
        <v>2.8402499240681198E-2</v>
      </c>
      <c r="EH28">
        <v>1</v>
      </c>
      <c r="EI28">
        <v>12.7925170731707</v>
      </c>
      <c r="EJ28">
        <v>-9.9303135888416504E-3</v>
      </c>
      <c r="EK28">
        <v>1.0810795054412401E-3</v>
      </c>
      <c r="EL28">
        <v>1</v>
      </c>
      <c r="EM28">
        <v>15.5856146341463</v>
      </c>
      <c r="EN28">
        <v>-0.111702439024374</v>
      </c>
      <c r="EO28">
        <v>1.6997812785776199E-2</v>
      </c>
      <c r="EP28">
        <v>1</v>
      </c>
      <c r="EQ28">
        <v>4</v>
      </c>
      <c r="ER28">
        <v>4</v>
      </c>
      <c r="ES28" t="s">
        <v>305</v>
      </c>
      <c r="ET28">
        <v>100</v>
      </c>
      <c r="EU28">
        <v>100</v>
      </c>
      <c r="EV28">
        <v>-3.149</v>
      </c>
      <c r="EW28">
        <v>-0.17699999999999999</v>
      </c>
      <c r="EX28">
        <v>-3.1493000000000402</v>
      </c>
      <c r="EY28">
        <v>0</v>
      </c>
      <c r="EZ28">
        <v>0</v>
      </c>
      <c r="FA28">
        <v>0</v>
      </c>
      <c r="FB28">
        <v>-0.177040000000003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0.5</v>
      </c>
      <c r="FK28">
        <v>0.4</v>
      </c>
      <c r="FL28">
        <v>2</v>
      </c>
      <c r="FM28">
        <v>481.68400000000003</v>
      </c>
      <c r="FN28">
        <v>490.21</v>
      </c>
      <c r="FO28">
        <v>21.6494</v>
      </c>
      <c r="FP28">
        <v>29.746200000000002</v>
      </c>
      <c r="FQ28">
        <v>30.0002</v>
      </c>
      <c r="FR28">
        <v>29.800699999999999</v>
      </c>
      <c r="FS28">
        <v>29.795999999999999</v>
      </c>
      <c r="FT28">
        <v>20.5123</v>
      </c>
      <c r="FU28">
        <v>-30</v>
      </c>
      <c r="FV28">
        <v>-30</v>
      </c>
      <c r="FW28">
        <v>21.65</v>
      </c>
      <c r="FX28">
        <v>400</v>
      </c>
      <c r="FY28">
        <v>7.0820600000000002</v>
      </c>
      <c r="FZ28">
        <v>101.289</v>
      </c>
      <c r="GA28">
        <v>101.411</v>
      </c>
    </row>
    <row r="29" spans="1:183" x14ac:dyDescent="0.35">
      <c r="A29">
        <v>12</v>
      </c>
      <c r="B29">
        <v>1599861436.5999999</v>
      </c>
      <c r="C29">
        <v>2717</v>
      </c>
      <c r="D29" t="s">
        <v>351</v>
      </c>
      <c r="E29" t="s">
        <v>352</v>
      </c>
      <c r="F29">
        <v>1599861436.5999999</v>
      </c>
      <c r="G29">
        <f t="shared" si="0"/>
        <v>2.1796596317285783E-3</v>
      </c>
      <c r="H29">
        <f t="shared" si="1"/>
        <v>-1.1157416404516707</v>
      </c>
      <c r="I29">
        <f t="shared" si="2"/>
        <v>400.27100000000002</v>
      </c>
      <c r="J29">
        <f t="shared" si="3"/>
        <v>402.80624792595228</v>
      </c>
      <c r="K29">
        <f t="shared" si="4"/>
        <v>40.872701318051632</v>
      </c>
      <c r="L29">
        <f t="shared" si="5"/>
        <v>40.6154500172632</v>
      </c>
      <c r="M29">
        <f t="shared" si="6"/>
        <v>0.15559220071283775</v>
      </c>
      <c r="N29">
        <f t="shared" si="7"/>
        <v>2.9531393596439015</v>
      </c>
      <c r="O29">
        <f t="shared" si="8"/>
        <v>0.15117727840760639</v>
      </c>
      <c r="P29">
        <f t="shared" si="9"/>
        <v>9.4872027606290071E-2</v>
      </c>
      <c r="Q29">
        <f t="shared" si="10"/>
        <v>1.9963409403257826E-3</v>
      </c>
      <c r="R29">
        <f t="shared" si="11"/>
        <v>24.244142119790887</v>
      </c>
      <c r="S29">
        <f t="shared" si="12"/>
        <v>23.966699999999999</v>
      </c>
      <c r="T29">
        <f t="shared" si="13"/>
        <v>2.9889887813292328</v>
      </c>
      <c r="U29">
        <f t="shared" si="14"/>
        <v>49.589521631946617</v>
      </c>
      <c r="V29">
        <f t="shared" si="15"/>
        <v>1.5587904312583201</v>
      </c>
      <c r="W29">
        <f t="shared" si="16"/>
        <v>3.1433867074331978</v>
      </c>
      <c r="X29">
        <f t="shared" si="17"/>
        <v>1.4301983500709128</v>
      </c>
      <c r="Y29">
        <f t="shared" si="18"/>
        <v>-96.122989759230308</v>
      </c>
      <c r="Z29">
        <f t="shared" si="19"/>
        <v>133.87939397622412</v>
      </c>
      <c r="AA29">
        <f t="shared" si="20"/>
        <v>9.5303416186167969</v>
      </c>
      <c r="AB29">
        <f t="shared" si="21"/>
        <v>47.28874217655094</v>
      </c>
      <c r="AC29">
        <v>16</v>
      </c>
      <c r="AD29">
        <v>3</v>
      </c>
      <c r="AE29">
        <f t="shared" si="22"/>
        <v>1</v>
      </c>
      <c r="AF29">
        <f t="shared" si="23"/>
        <v>0</v>
      </c>
      <c r="AG29">
        <f t="shared" si="24"/>
        <v>53986.45619125892</v>
      </c>
      <c r="AH29" t="s">
        <v>353</v>
      </c>
      <c r="AI29">
        <v>10308.299999999999</v>
      </c>
      <c r="AJ29">
        <v>769.79759999999999</v>
      </c>
      <c r="AK29">
        <v>2971.41</v>
      </c>
      <c r="AL29">
        <f t="shared" si="25"/>
        <v>2201.6124</v>
      </c>
      <c r="AM29">
        <f t="shared" si="26"/>
        <v>0.74093188082425521</v>
      </c>
      <c r="AN29">
        <v>-1.11574164045167</v>
      </c>
      <c r="AO29" t="s">
        <v>354</v>
      </c>
      <c r="AP29" t="s">
        <v>354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-1.1157416404516707</v>
      </c>
      <c r="AW29" t="e">
        <f t="shared" si="30"/>
        <v>#DIV/0!</v>
      </c>
      <c r="AX29" t="e">
        <f t="shared" si="31"/>
        <v>#DIV/0!</v>
      </c>
      <c r="AY29">
        <f t="shared" si="32"/>
        <v>-3.170645176513934E-14</v>
      </c>
      <c r="AZ29" t="e">
        <f t="shared" si="33"/>
        <v>#DIV/0!</v>
      </c>
      <c r="BA29" t="s">
        <v>354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1.3496517370632541</v>
      </c>
      <c r="BH29" t="e">
        <f t="shared" si="39"/>
        <v>#DIV/0!</v>
      </c>
      <c r="BI29" t="e">
        <f t="shared" si="40"/>
        <v>#DIV/0!</v>
      </c>
      <c r="BJ29">
        <v>1782</v>
      </c>
      <c r="BK29">
        <v>300</v>
      </c>
      <c r="BL29">
        <v>300</v>
      </c>
      <c r="BM29">
        <v>300</v>
      </c>
      <c r="BN29">
        <v>10308.299999999999</v>
      </c>
      <c r="BO29">
        <v>2961.58</v>
      </c>
      <c r="BP29">
        <v>-8.5448E-3</v>
      </c>
      <c r="BQ29">
        <v>-19.39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1599861436.5999999</v>
      </c>
      <c r="BZ29">
        <v>400.27100000000002</v>
      </c>
      <c r="CA29">
        <v>399.97899999999998</v>
      </c>
      <c r="CB29">
        <v>15.3621</v>
      </c>
      <c r="CC29">
        <v>12.786199999999999</v>
      </c>
      <c r="CD29">
        <v>403.39600000000002</v>
      </c>
      <c r="CE29">
        <v>15.5365</v>
      </c>
      <c r="CF29">
        <v>499.90499999999997</v>
      </c>
      <c r="CG29">
        <v>101.37</v>
      </c>
      <c r="CH29">
        <v>9.9879200000000001E-2</v>
      </c>
      <c r="CI29">
        <v>24.807600000000001</v>
      </c>
      <c r="CJ29">
        <v>23.966699999999999</v>
      </c>
      <c r="CK29">
        <v>999.9</v>
      </c>
      <c r="CL29">
        <v>0</v>
      </c>
      <c r="CM29">
        <v>0</v>
      </c>
      <c r="CN29">
        <v>9998.1200000000008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770.73</v>
      </c>
      <c r="CV29">
        <v>5.0011199999999999E-2</v>
      </c>
      <c r="CW29">
        <v>11.65</v>
      </c>
      <c r="CX29">
        <v>-1.5</v>
      </c>
      <c r="CY29">
        <v>38.936999999999998</v>
      </c>
      <c r="CZ29">
        <v>43.436999999999998</v>
      </c>
      <c r="DA29">
        <v>41.436999999999998</v>
      </c>
      <c r="DB29">
        <v>42.875</v>
      </c>
      <c r="DC29">
        <v>41</v>
      </c>
      <c r="DD29">
        <v>0</v>
      </c>
      <c r="DE29">
        <v>0</v>
      </c>
      <c r="DF29">
        <v>0</v>
      </c>
      <c r="DG29">
        <v>98</v>
      </c>
      <c r="DH29">
        <v>0</v>
      </c>
      <c r="DI29">
        <v>769.79759999999999</v>
      </c>
      <c r="DJ29">
        <v>-2.43923072937188</v>
      </c>
      <c r="DK29">
        <v>-8.5730768500230194</v>
      </c>
      <c r="DL29">
        <v>12.604799999999999</v>
      </c>
      <c r="DM29">
        <v>15</v>
      </c>
      <c r="DN29">
        <v>1599861396.5999999</v>
      </c>
      <c r="DO29" t="s">
        <v>355</v>
      </c>
      <c r="DP29">
        <v>1599861384.0999999</v>
      </c>
      <c r="DQ29">
        <v>1599861396.5999999</v>
      </c>
      <c r="DR29">
        <v>67</v>
      </c>
      <c r="DS29">
        <v>2.4E-2</v>
      </c>
      <c r="DT29">
        <v>3.0000000000000001E-3</v>
      </c>
      <c r="DU29">
        <v>-3.125</v>
      </c>
      <c r="DV29">
        <v>-0.17399999999999999</v>
      </c>
      <c r="DW29">
        <v>400</v>
      </c>
      <c r="DX29">
        <v>13</v>
      </c>
      <c r="DY29">
        <v>0.36</v>
      </c>
      <c r="DZ29">
        <v>0.03</v>
      </c>
      <c r="EA29">
        <v>400.01785365853698</v>
      </c>
      <c r="EB29">
        <v>2.0132404181659201E-2</v>
      </c>
      <c r="EC29">
        <v>4.8912844826833501E-2</v>
      </c>
      <c r="ED29">
        <v>1</v>
      </c>
      <c r="EE29">
        <v>400.17309756097598</v>
      </c>
      <c r="EF29">
        <v>0.60269686411211698</v>
      </c>
      <c r="EG29">
        <v>6.1421695093814399E-2</v>
      </c>
      <c r="EH29">
        <v>1</v>
      </c>
      <c r="EI29">
        <v>12.787360975609801</v>
      </c>
      <c r="EJ29">
        <v>-2.4271777003318801E-3</v>
      </c>
      <c r="EK29">
        <v>9.5837210777763098E-4</v>
      </c>
      <c r="EL29">
        <v>1</v>
      </c>
      <c r="EM29">
        <v>15.3792731707317</v>
      </c>
      <c r="EN29">
        <v>-9.9748432055740896E-2</v>
      </c>
      <c r="EO29">
        <v>9.8575469265876191E-3</v>
      </c>
      <c r="EP29">
        <v>1</v>
      </c>
      <c r="EQ29">
        <v>4</v>
      </c>
      <c r="ER29">
        <v>4</v>
      </c>
      <c r="ES29" t="s">
        <v>305</v>
      </c>
      <c r="ET29">
        <v>100</v>
      </c>
      <c r="EU29">
        <v>100</v>
      </c>
      <c r="EV29">
        <v>-3.125</v>
      </c>
      <c r="EW29">
        <v>-0.1744</v>
      </c>
      <c r="EX29">
        <v>-3.1247000000000198</v>
      </c>
      <c r="EY29">
        <v>0</v>
      </c>
      <c r="EZ29">
        <v>0</v>
      </c>
      <c r="FA29">
        <v>0</v>
      </c>
      <c r="FB29">
        <v>-0.174385714285716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0.9</v>
      </c>
      <c r="FK29">
        <v>0.7</v>
      </c>
      <c r="FL29">
        <v>2</v>
      </c>
      <c r="FM29">
        <v>481.82299999999998</v>
      </c>
      <c r="FN29">
        <v>490.39400000000001</v>
      </c>
      <c r="FO29">
        <v>21.649899999999999</v>
      </c>
      <c r="FP29">
        <v>29.738499999999998</v>
      </c>
      <c r="FQ29">
        <v>30.0001</v>
      </c>
      <c r="FR29">
        <v>29.795500000000001</v>
      </c>
      <c r="FS29">
        <v>29.793500000000002</v>
      </c>
      <c r="FT29">
        <v>20.513100000000001</v>
      </c>
      <c r="FU29">
        <v>-30</v>
      </c>
      <c r="FV29">
        <v>-30</v>
      </c>
      <c r="FW29">
        <v>21.65</v>
      </c>
      <c r="FX29">
        <v>400</v>
      </c>
      <c r="FY29">
        <v>7.0820600000000002</v>
      </c>
      <c r="FZ29">
        <v>101.29</v>
      </c>
      <c r="GA29">
        <v>101.417</v>
      </c>
    </row>
    <row r="30" spans="1:183" x14ac:dyDescent="0.35">
      <c r="A30">
        <v>13</v>
      </c>
      <c r="B30">
        <v>1599863073.5</v>
      </c>
      <c r="C30">
        <v>4353.9000000953702</v>
      </c>
      <c r="D30" t="s">
        <v>356</v>
      </c>
      <c r="E30" t="s">
        <v>357</v>
      </c>
      <c r="F30">
        <v>1599863073.5</v>
      </c>
      <c r="G30">
        <f t="shared" si="0"/>
        <v>1.5451213673562292E-3</v>
      </c>
      <c r="H30">
        <f t="shared" si="1"/>
        <v>-1.3093700859782373</v>
      </c>
      <c r="I30">
        <f t="shared" si="2"/>
        <v>400.81599999999997</v>
      </c>
      <c r="J30">
        <f t="shared" si="3"/>
        <v>411.28724245215915</v>
      </c>
      <c r="K30">
        <f t="shared" si="4"/>
        <v>41.732335283646265</v>
      </c>
      <c r="L30">
        <f t="shared" si="5"/>
        <v>40.669843293268791</v>
      </c>
      <c r="M30">
        <f t="shared" si="6"/>
        <v>0.10597860199035797</v>
      </c>
      <c r="N30">
        <f t="shared" si="7"/>
        <v>2.9576250999519749</v>
      </c>
      <c r="O30">
        <f t="shared" si="8"/>
        <v>0.10391325894619818</v>
      </c>
      <c r="P30">
        <f t="shared" si="9"/>
        <v>6.5127997263739995E-2</v>
      </c>
      <c r="Q30">
        <f t="shared" si="10"/>
        <v>1.9963409403257826E-3</v>
      </c>
      <c r="R30">
        <f t="shared" si="11"/>
        <v>23.974327594553223</v>
      </c>
      <c r="S30">
        <f t="shared" si="12"/>
        <v>23.762799999999999</v>
      </c>
      <c r="T30">
        <f t="shared" si="13"/>
        <v>2.9525652022421691</v>
      </c>
      <c r="U30">
        <f t="shared" si="14"/>
        <v>48.215398325812622</v>
      </c>
      <c r="V30">
        <f t="shared" si="15"/>
        <v>1.4767393649993401</v>
      </c>
      <c r="W30">
        <f t="shared" si="16"/>
        <v>3.0627961528397289</v>
      </c>
      <c r="X30">
        <f t="shared" si="17"/>
        <v>1.475825837242829</v>
      </c>
      <c r="Y30">
        <f t="shared" si="18"/>
        <v>-68.139852300409714</v>
      </c>
      <c r="Z30">
        <f t="shared" si="19"/>
        <v>97.345131219247236</v>
      </c>
      <c r="AA30">
        <f t="shared" si="20"/>
        <v>6.8968473604034992</v>
      </c>
      <c r="AB30">
        <f t="shared" si="21"/>
        <v>36.104122620181343</v>
      </c>
      <c r="AC30">
        <v>15</v>
      </c>
      <c r="AD30">
        <v>3</v>
      </c>
      <c r="AE30">
        <f t="shared" si="22"/>
        <v>1</v>
      </c>
      <c r="AF30">
        <f t="shared" si="23"/>
        <v>0</v>
      </c>
      <c r="AG30">
        <f t="shared" si="24"/>
        <v>54197.377960066216</v>
      </c>
      <c r="AH30" t="s">
        <v>358</v>
      </c>
      <c r="AI30">
        <v>10317.799999999999</v>
      </c>
      <c r="AJ30">
        <v>758.94200000000001</v>
      </c>
      <c r="AK30">
        <v>3373.87</v>
      </c>
      <c r="AL30">
        <f t="shared" si="25"/>
        <v>2614.9279999999999</v>
      </c>
      <c r="AM30">
        <f t="shared" si="26"/>
        <v>0.77505298070168682</v>
      </c>
      <c r="AN30">
        <v>-1.30937008597824</v>
      </c>
      <c r="AO30" t="s">
        <v>354</v>
      </c>
      <c r="AP30" t="s">
        <v>354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-1.3093700859782373</v>
      </c>
      <c r="AW30" t="e">
        <f t="shared" si="30"/>
        <v>#DIV/0!</v>
      </c>
      <c r="AX30" t="e">
        <f t="shared" si="31"/>
        <v>#DIV/0!</v>
      </c>
      <c r="AY30">
        <f t="shared" si="32"/>
        <v>1.2682580706055736E-13</v>
      </c>
      <c r="AZ30" t="e">
        <f t="shared" si="33"/>
        <v>#DIV/0!</v>
      </c>
      <c r="BA30" t="s">
        <v>354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1.2902343773901233</v>
      </c>
      <c r="BH30" t="e">
        <f t="shared" si="39"/>
        <v>#DIV/0!</v>
      </c>
      <c r="BI30" t="e">
        <f t="shared" si="40"/>
        <v>#DIV/0!</v>
      </c>
      <c r="BJ30">
        <v>1783</v>
      </c>
      <c r="BK30">
        <v>300</v>
      </c>
      <c r="BL30">
        <v>300</v>
      </c>
      <c r="BM30">
        <v>300</v>
      </c>
      <c r="BN30">
        <v>10317.799999999999</v>
      </c>
      <c r="BO30">
        <v>3315.35</v>
      </c>
      <c r="BP30">
        <v>-8.5571599999999994E-3</v>
      </c>
      <c r="BQ30">
        <v>24.11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1599863073.5</v>
      </c>
      <c r="BZ30">
        <v>400.81599999999997</v>
      </c>
      <c r="CA30">
        <v>399.988</v>
      </c>
      <c r="CB30">
        <v>14.553800000000001</v>
      </c>
      <c r="CC30">
        <v>12.726800000000001</v>
      </c>
      <c r="CD30">
        <v>404.00299999999999</v>
      </c>
      <c r="CE30">
        <v>14.7281</v>
      </c>
      <c r="CF30">
        <v>500.04399999999998</v>
      </c>
      <c r="CG30">
        <v>101.36799999999999</v>
      </c>
      <c r="CH30">
        <v>9.9614300000000003E-2</v>
      </c>
      <c r="CI30">
        <v>24.3733</v>
      </c>
      <c r="CJ30">
        <v>23.762799999999999</v>
      </c>
      <c r="CK30">
        <v>999.9</v>
      </c>
      <c r="CL30">
        <v>0</v>
      </c>
      <c r="CM30">
        <v>0</v>
      </c>
      <c r="CN30">
        <v>10023.799999999999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758.98</v>
      </c>
      <c r="CV30">
        <v>5.0011199999999999E-2</v>
      </c>
      <c r="CW30">
        <v>-5.82</v>
      </c>
      <c r="CX30">
        <v>-0.32</v>
      </c>
      <c r="CY30">
        <v>35.811999999999998</v>
      </c>
      <c r="CZ30">
        <v>40.686999999999998</v>
      </c>
      <c r="DA30">
        <v>38.311999999999998</v>
      </c>
      <c r="DB30">
        <v>40.186999999999998</v>
      </c>
      <c r="DC30">
        <v>38.061999999999998</v>
      </c>
      <c r="DD30">
        <v>0</v>
      </c>
      <c r="DE30">
        <v>0</v>
      </c>
      <c r="DF30">
        <v>0</v>
      </c>
      <c r="DG30">
        <v>1636.2000000476801</v>
      </c>
      <c r="DH30">
        <v>0</v>
      </c>
      <c r="DI30">
        <v>758.94200000000001</v>
      </c>
      <c r="DJ30">
        <v>-2.1084615261400401</v>
      </c>
      <c r="DK30">
        <v>-12.901538352237401</v>
      </c>
      <c r="DL30">
        <v>-5.1807999999999996</v>
      </c>
      <c r="DM30">
        <v>15</v>
      </c>
      <c r="DN30">
        <v>1599863091</v>
      </c>
      <c r="DO30" t="s">
        <v>359</v>
      </c>
      <c r="DP30">
        <v>1599863091</v>
      </c>
      <c r="DQ30">
        <v>1599861396.5999999</v>
      </c>
      <c r="DR30">
        <v>68</v>
      </c>
      <c r="DS30">
        <v>-6.3E-2</v>
      </c>
      <c r="DT30">
        <v>3.0000000000000001E-3</v>
      </c>
      <c r="DU30">
        <v>-3.1869999999999998</v>
      </c>
      <c r="DV30">
        <v>-0.17399999999999999</v>
      </c>
      <c r="DW30">
        <v>400</v>
      </c>
      <c r="DX30">
        <v>13</v>
      </c>
      <c r="DY30">
        <v>0.59</v>
      </c>
      <c r="DZ30">
        <v>0.03</v>
      </c>
      <c r="EA30">
        <v>400.00892499999998</v>
      </c>
      <c r="EB30">
        <v>-2.5969981239251198E-2</v>
      </c>
      <c r="EC30">
        <v>3.9926424520608801E-2</v>
      </c>
      <c r="ED30">
        <v>1</v>
      </c>
      <c r="EE30">
        <v>400.894925</v>
      </c>
      <c r="EF30">
        <v>4.60975609747796E-2</v>
      </c>
      <c r="EG30">
        <v>1.6447473210191198E-2</v>
      </c>
      <c r="EH30">
        <v>1</v>
      </c>
      <c r="EI30">
        <v>12.726545</v>
      </c>
      <c r="EJ30">
        <v>8.8570356472281193E-3</v>
      </c>
      <c r="EK30">
        <v>1.10384555079059E-3</v>
      </c>
      <c r="EL30">
        <v>1</v>
      </c>
      <c r="EM30">
        <v>14.554422499999999</v>
      </c>
      <c r="EN30">
        <v>-2.2637898687128699E-3</v>
      </c>
      <c r="EO30">
        <v>5.3126617622432796E-4</v>
      </c>
      <c r="EP30">
        <v>1</v>
      </c>
      <c r="EQ30">
        <v>4</v>
      </c>
      <c r="ER30">
        <v>4</v>
      </c>
      <c r="ES30" t="s">
        <v>305</v>
      </c>
      <c r="ET30">
        <v>100</v>
      </c>
      <c r="EU30">
        <v>100</v>
      </c>
      <c r="EV30">
        <v>-3.1869999999999998</v>
      </c>
      <c r="EW30">
        <v>-0.17430000000000001</v>
      </c>
      <c r="EX30">
        <v>-3.1247000000000198</v>
      </c>
      <c r="EY30">
        <v>0</v>
      </c>
      <c r="EZ30">
        <v>0</v>
      </c>
      <c r="FA30">
        <v>0</v>
      </c>
      <c r="FB30">
        <v>-0.174385714285716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28.2</v>
      </c>
      <c r="FK30">
        <v>27.9</v>
      </c>
      <c r="FL30">
        <v>2</v>
      </c>
      <c r="FM30">
        <v>483.16699999999997</v>
      </c>
      <c r="FN30">
        <v>489.197</v>
      </c>
      <c r="FO30">
        <v>21.650099999999998</v>
      </c>
      <c r="FP30">
        <v>29.684699999999999</v>
      </c>
      <c r="FQ30">
        <v>30.0002</v>
      </c>
      <c r="FR30">
        <v>29.751899999999999</v>
      </c>
      <c r="FS30">
        <v>29.755099999999999</v>
      </c>
      <c r="FT30">
        <v>20.522099999999998</v>
      </c>
      <c r="FU30">
        <v>-30</v>
      </c>
      <c r="FV30">
        <v>-30</v>
      </c>
      <c r="FW30">
        <v>21.65</v>
      </c>
      <c r="FX30">
        <v>400</v>
      </c>
      <c r="FY30">
        <v>7.0820600000000002</v>
      </c>
      <c r="FZ30">
        <v>101.298</v>
      </c>
      <c r="GA30">
        <v>101.41500000000001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2020-09-11T17:25:24Z</dcterms:created>
  <dcterms:modified xsi:type="dcterms:W3CDTF">2020-09-21T13:54:21Z</dcterms:modified>
</cp:coreProperties>
</file>